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codeName="ThisWorkbook" defaultThemeVersion="124226"/>
  <mc:AlternateContent xmlns:mc="http://schemas.openxmlformats.org/markup-compatibility/2006">
    <mc:Choice Requires="x15">
      <x15ac:absPath xmlns:x15ac="http://schemas.microsoft.com/office/spreadsheetml/2010/11/ac" url="\\srvr161\users\Marko Kosir\JAVNI RAZPISI 2018\09 430-13-2018 Zbilje - Jeprca - obrtna cona - Vodovod, plinovod, cesta, pločnik krožišče Zbilje . Žeje\Za objavo\"/>
    </mc:Choice>
  </mc:AlternateContent>
  <xr:revisionPtr revIDLastSave="0" documentId="10_ncr:8100000_{91453CD5-309A-4932-A29A-20BF4A2D6C74}" xr6:coauthVersionLast="34" xr6:coauthVersionMax="34" xr10:uidLastSave="{00000000-0000-0000-0000-000000000000}"/>
  <bookViews>
    <workbookView xWindow="0" yWindow="0" windowWidth="19180" windowHeight="7050" tabRatio="878" xr2:uid="{00000000-000D-0000-FFFF-FFFF00000000}"/>
  </bookViews>
  <sheets>
    <sheet name="REKAPITULACIJA" sheetId="1" r:id="rId1"/>
    <sheet name="NAVODILA" sheetId="11" r:id="rId2"/>
    <sheet name="1. PREDDELA" sheetId="2" r:id="rId3"/>
    <sheet name="2. ZEMELJSKA DELA" sheetId="4" r:id="rId4"/>
    <sheet name="3. VOZIŠČNE KONSTRUKCIJE" sheetId="5" r:id="rId5"/>
    <sheet name="4. ODVODNJAVANJE" sheetId="6" r:id="rId6"/>
    <sheet name="5. OPREMA CEST" sheetId="8" r:id="rId7"/>
    <sheet name="6. TUJE STORITVE" sheetId="9" r:id="rId8"/>
  </sheets>
  <definedNames>
    <definedName name="_1.1_Geodetska_dela">'1. PREDDELA'!$B$6</definedName>
    <definedName name="_1.2_Čiščenje_terena">'1. PREDDELA'!$B$12</definedName>
    <definedName name="_1.3_Ostala_preddela">'1. PREDDELA'!$B$31</definedName>
    <definedName name="_1.4_Predhodna_dela">'1. PREDDELA'!#REF!</definedName>
    <definedName name="_1.5_Geotehnika_predorov">'1. PREDDELA'!#REF!</definedName>
    <definedName name="_1_preddela_1" localSheetId="2">'1. PREDDELA'!$B$2:$F$40</definedName>
    <definedName name="_1_preddela_1" localSheetId="3">'2. ZEMELJSKA DELA'!$B$2:$F$26</definedName>
    <definedName name="_1_preddela_1" localSheetId="4">'3. VOZIŠČNE KONSTRUKCIJE'!$B$2:$F$38</definedName>
    <definedName name="_1_preddela_1" localSheetId="5">'4. ODVODNJAVANJE'!$B$2:$F$38</definedName>
    <definedName name="_1_preddela_1" localSheetId="6">'5. OPREMA CEST'!$B$2:$F$29</definedName>
    <definedName name="_1_preddela_1" localSheetId="7">'6. TUJE STORITVE'!$B$2:$F$29</definedName>
    <definedName name="_2.1_Izkopi">'2. ZEMELJSKA DELA'!$B$6</definedName>
    <definedName name="_2.2_Planum_tal">'2. ZEMELJSKA DELA'!$B$12</definedName>
    <definedName name="_2.3_ločilne_drenažne_filterske_plasti">'2. ZEMELJSKA DELA'!#REF!</definedName>
    <definedName name="_2.4_Nasipi_zasipi_posteljica">'2. ZEMELJSKA DELA'!$B$17</definedName>
    <definedName name="_2.5_Brežine_zelenice">'2. ZEMELJSKA DELA'!$B$22</definedName>
    <definedName name="_2.6_Armiranje_zemljin">'2. ZEMELJSKA DELA'!#REF!</definedName>
    <definedName name="_2.7_Koli_vodnjaki">'2. ZEMELJSKA DELA'!#REF!</definedName>
    <definedName name="_2.8_Zagatne_stene">'2. ZEMELJSKA DELA'!#REF!</definedName>
    <definedName name="_2.9_prevozi_razprostiranje_materiala">'2. ZEMELJSKA DELA'!#REF!</definedName>
    <definedName name="_3.1_Nosilne_plasti">'3. VOZIŠČNE KONSTRUKCIJE'!$B$6</definedName>
    <definedName name="_3.2_Obrabne_plasti">'3. VOZIŠČNE KONSTRUKCIJE'!$B$17</definedName>
    <definedName name="_3.3_Vezane_nosilne_in_obrabne_plasti">'3. VOZIŠČNE KONSTRUKCIJE'!#REF!</definedName>
    <definedName name="_3.4_Tlakovane_obrabne_plasti">'3. VOZIŠČNE KONSTRUKCIJE'!#REF!</definedName>
    <definedName name="_3.5_Robni_elementi_vozišč">'3. VOZIŠČNE KONSTRUKCIJE'!$B$25</definedName>
    <definedName name="_4.1_Površinsko_odvodnjavanje">'4. ODVODNJAVANJE'!#REF!</definedName>
    <definedName name="_4.2_Drenaže">'4. ODVODNJAVANJE'!$B$6</definedName>
    <definedName name="_4.3_Kanalizacija">'4. ODVODNJAVANJE'!$B$11</definedName>
    <definedName name="_4.4_Jaški">'4. ODVODNJAVANJE'!$B$23</definedName>
    <definedName name="_4.5_Prepusti">'4. ODVODNJAVANJE'!$B$33</definedName>
    <definedName name="_4.6_Izviri_ponikovalnice">'4. ODVODNJAVANJE'!#REF!</definedName>
    <definedName name="_5.1_Tesarska_dela">#REF!</definedName>
    <definedName name="_5.2_Dela_z_jeklom">#REF!</definedName>
    <definedName name="_5.3_Dela_z_cementnim_betonom">#REF!</definedName>
    <definedName name="_5.4_Zidarska_dela">#REF!</definedName>
    <definedName name="_5.5_Popravila_objektov">#REF!</definedName>
    <definedName name="_5.6_Sidranje">#REF!</definedName>
    <definedName name="_5.7_Injektiranje">#REF!</definedName>
    <definedName name="_5.8_Ključavničarska_dela">#REF!</definedName>
    <definedName name="_5.9_Zaščitna_dela">#REF!</definedName>
    <definedName name="_6.1_Pokončna_oprema_cest">'5. OPREMA CEST'!$B$6</definedName>
    <definedName name="_6.2_Označbe_na_voziščihž">'5. OPREMA CEST'!$B$14</definedName>
    <definedName name="_6.3_Oprema_za_vodenje_prometa">'5. OPREMA CEST'!#REF!</definedName>
    <definedName name="_6.4_Oprema_za_zavarovanje_prometa">'5. OPREMA CEST'!#REF!</definedName>
    <definedName name="_6.5_Oprema_za_zimsko_službo">'5. OPREMA CEST'!#REF!</definedName>
    <definedName name="_6.6_Druga_prometna_oprema_cest">'5. OPREMA CEST'!$B$25</definedName>
    <definedName name="_7.2_Elektroenergetski_vodi">'6. TUJE STORITVE'!$B$8</definedName>
    <definedName name="_7.3_Telekomunikacijske_naprave">'6. TUJE STORITVE'!$B$14</definedName>
    <definedName name="_7.4_klic_v_sili">'6. TUJE STORITVE'!#REF!</definedName>
    <definedName name="_7.5_Javna_razsvetljava">'6. TUJE STORITVE'!$B$18</definedName>
    <definedName name="_7.6_vodovod">'6. TUJE STORITVE'!#REF!</definedName>
    <definedName name="_7.7_Plinovod">'6. TUJE STORITVE'!#REF!</definedName>
    <definedName name="_7.8_Železnica">'6. TUJE STORITVE'!#REF!</definedName>
    <definedName name="_7.9_Preizkusi_nadzor_dokumentacija">'6. TUJE STORITVE'!$B$22</definedName>
    <definedName name="_xlnm._FilterDatabase" localSheetId="2" hidden="1">'1. PREDDELA'!$E$1:$G$40</definedName>
    <definedName name="_xlnm._FilterDatabase" localSheetId="3" hidden="1">'2. ZEMELJSKA DELA'!$E$1:$G$26</definedName>
    <definedName name="_xlnm._FilterDatabase" localSheetId="4" hidden="1">'3. VOZIŠČNE KONSTRUKCIJE'!$E$1:$G$38</definedName>
    <definedName name="_xlnm._FilterDatabase" localSheetId="5" hidden="1">'4. ODVODNJAVANJE'!$E$1:$G$38</definedName>
    <definedName name="_xlnm._FilterDatabase" localSheetId="6" hidden="1">'5. OPREMA CEST'!$E$1:$G$29</definedName>
    <definedName name="_xlnm._FilterDatabase" localSheetId="7" hidden="1">'6. TUJE STORITVE'!$E$1:$G$29</definedName>
    <definedName name="Čiščenje_terena_1.2">'1. PREDDELA'!$B$12</definedName>
    <definedName name="Geodetska_dela_1.1">'1. PREDDELA'!$B$6</definedName>
    <definedName name="iri_ponikovalnice">'4. ODVODNJAVANJE'!#REF!</definedName>
    <definedName name="Ostala_preddela_1.3">'1. PREDDELA'!$B$31</definedName>
    <definedName name="_xlnm.Print_Area" localSheetId="3">'2. ZEMELJSKA DELA'!$A$1:$I$26</definedName>
    <definedName name="_xlnm.Print_Area" localSheetId="0">REKAPITULACIJA!$A$1:$I$41</definedName>
    <definedName name="Predhodna_dela_1.4">'1. PREDDELA'!#REF!</definedName>
    <definedName name="_xlnm.Print_Titles" localSheetId="2">'1. PREDDELA'!$1:$3</definedName>
    <definedName name="_xlnm.Print_Titles" localSheetId="3">'2. ZEMELJSKA DELA'!$1:$3</definedName>
    <definedName name="_xlnm.Print_Titles" localSheetId="4">'3. VOZIŠČNE KONSTRUKCIJE'!$1:$3</definedName>
    <definedName name="_xlnm.Print_Titles" localSheetId="5">'4. ODVODNJAVANJE'!$1:$3</definedName>
    <definedName name="_xlnm.Print_Titles" localSheetId="6">'5. OPREMA CEST'!$1:$3</definedName>
    <definedName name="_xlnm.Print_Titles" localSheetId="7">'6. TUJE STORITVE'!$1:$3</definedName>
    <definedName name="za_zavarovanje_prometa">'5. OPREMA CEST'!#REF!</definedName>
  </definedNames>
  <calcPr calcId="162913"/>
</workbook>
</file>

<file path=xl/calcChain.xml><?xml version="1.0" encoding="utf-8"?>
<calcChain xmlns="http://schemas.openxmlformats.org/spreadsheetml/2006/main">
  <c r="E14" i="5" l="1"/>
  <c r="G14" i="5" s="1"/>
  <c r="E10" i="4" l="1"/>
  <c r="E20" i="4" s="1"/>
  <c r="G20" i="4" s="1"/>
  <c r="E16" i="6"/>
  <c r="E17" i="6" s="1"/>
  <c r="E9" i="6"/>
  <c r="E22" i="5" l="1"/>
  <c r="G21" i="6" l="1"/>
  <c r="E36" i="5" l="1"/>
  <c r="G11" i="9" l="1"/>
  <c r="G6" i="9"/>
  <c r="E21" i="8"/>
  <c r="E20" i="8"/>
  <c r="E30" i="5"/>
  <c r="E8" i="4"/>
  <c r="G31" i="6" l="1"/>
  <c r="G20" i="6" l="1"/>
  <c r="E26" i="8" l="1"/>
  <c r="E24" i="8"/>
  <c r="E25" i="8"/>
  <c r="E18" i="9" l="1"/>
  <c r="G15" i="4" l="1"/>
  <c r="G19" i="6" l="1"/>
  <c r="G18" i="6"/>
  <c r="G27" i="8" l="1"/>
  <c r="G30" i="6"/>
  <c r="G35" i="2" l="1"/>
  <c r="G24" i="9" l="1"/>
  <c r="G25" i="9"/>
  <c r="G26" i="9"/>
  <c r="G20" i="9"/>
  <c r="G16" i="9"/>
  <c r="G12" i="9"/>
  <c r="G10" i="9"/>
  <c r="F29" i="9" s="1"/>
  <c r="G16" i="8"/>
  <c r="G17" i="8"/>
  <c r="G18" i="8"/>
  <c r="G19" i="8"/>
  <c r="G20" i="8"/>
  <c r="G21" i="8"/>
  <c r="G22" i="8"/>
  <c r="G8" i="8"/>
  <c r="G9" i="8"/>
  <c r="G10" i="8"/>
  <c r="G11" i="8"/>
  <c r="G12" i="8"/>
  <c r="G35" i="6"/>
  <c r="G36" i="6"/>
  <c r="G25" i="6"/>
  <c r="G26" i="6"/>
  <c r="G27" i="6"/>
  <c r="G28" i="6"/>
  <c r="G29" i="6"/>
  <c r="G13" i="6"/>
  <c r="G14" i="6"/>
  <c r="G15" i="6"/>
  <c r="G16" i="6"/>
  <c r="G17" i="6"/>
  <c r="G8" i="6"/>
  <c r="G9" i="6"/>
  <c r="G36" i="5"/>
  <c r="G30" i="5"/>
  <c r="G31" i="5"/>
  <c r="G32" i="5"/>
  <c r="G29" i="5"/>
  <c r="G21" i="5"/>
  <c r="G22" i="5"/>
  <c r="G15" i="5"/>
  <c r="G9" i="5"/>
  <c r="G10" i="5"/>
  <c r="G24" i="4"/>
  <c r="G19" i="4"/>
  <c r="G14" i="4"/>
  <c r="G8" i="4"/>
  <c r="G9" i="4"/>
  <c r="G10" i="4"/>
  <c r="G38" i="2"/>
  <c r="G34" i="2"/>
  <c r="G28" i="2"/>
  <c r="G29" i="2"/>
  <c r="G22" i="2"/>
  <c r="G23" i="2"/>
  <c r="G24" i="2"/>
  <c r="G17" i="2"/>
  <c r="G18" i="2"/>
  <c r="G16" i="2"/>
  <c r="G8" i="2"/>
  <c r="G9" i="2"/>
  <c r="G10" i="2"/>
  <c r="E23" i="9"/>
  <c r="E22" i="9"/>
  <c r="E21" i="9"/>
  <c r="E19" i="9"/>
  <c r="E17" i="9"/>
  <c r="E15" i="9"/>
  <c r="E14" i="9"/>
  <c r="E13" i="9"/>
  <c r="E9" i="9"/>
  <c r="E8" i="9"/>
  <c r="E15" i="8"/>
  <c r="E14" i="8"/>
  <c r="E13" i="8"/>
  <c r="E7" i="8"/>
  <c r="E6" i="8"/>
  <c r="E5" i="8"/>
  <c r="E34" i="6"/>
  <c r="E33" i="6"/>
  <c r="E32" i="6"/>
  <c r="E23" i="6"/>
  <c r="E12" i="6"/>
  <c r="E11" i="6"/>
  <c r="E10" i="6"/>
  <c r="E7" i="6"/>
  <c r="E6" i="6"/>
  <c r="E5" i="6"/>
  <c r="E35" i="5"/>
  <c r="E34" i="5"/>
  <c r="E33" i="5"/>
  <c r="E28" i="5"/>
  <c r="E27" i="5"/>
  <c r="E26" i="5"/>
  <c r="E20" i="5"/>
  <c r="E19" i="5"/>
  <c r="E18" i="5"/>
  <c r="E13" i="5"/>
  <c r="E12" i="5"/>
  <c r="E8" i="5"/>
  <c r="E7" i="5"/>
  <c r="E23" i="4"/>
  <c r="E22" i="4"/>
  <c r="E18" i="4"/>
  <c r="E17" i="4"/>
  <c r="E5" i="4"/>
  <c r="E7" i="4"/>
  <c r="E6" i="4"/>
  <c r="E37" i="2"/>
  <c r="E36" i="2"/>
  <c r="E33" i="2"/>
  <c r="E32" i="2"/>
  <c r="E27" i="2"/>
  <c r="E25" i="2"/>
  <c r="E26" i="2"/>
  <c r="E21" i="2"/>
  <c r="E20" i="2"/>
  <c r="E19" i="2"/>
  <c r="E13" i="2"/>
  <c r="E14" i="2"/>
  <c r="E15" i="2"/>
  <c r="E7" i="2"/>
  <c r="E6" i="2"/>
  <c r="E5" i="2"/>
  <c r="F38" i="6" l="1"/>
  <c r="F29" i="8"/>
  <c r="H29" i="1" s="1"/>
  <c r="F26" i="4"/>
  <c r="H23" i="1" s="1"/>
  <c r="F38" i="5" l="1"/>
  <c r="H25" i="1" s="1"/>
  <c r="F40" i="2"/>
  <c r="H21" i="1" s="1"/>
  <c r="H27" i="1"/>
  <c r="G27" i="9"/>
  <c r="H31" i="1" l="1"/>
  <c r="H33" i="1" s="1"/>
  <c r="H36" i="1" s="1"/>
  <c r="H38" i="1" s="1"/>
  <c r="H4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_preddela" type="6" refreshedVersion="3" background="1" saveData="1">
    <textPr codePage="65000" sourceFile="C:\Documents and Settings\student\Desktop\1_preddela.txt" decimal="," thousands=".">
      <textFields count="3">
        <textField type="text"/>
        <textField/>
        <textField/>
      </textFields>
    </textPr>
  </connection>
  <connection id="2" xr16:uid="{00000000-0015-0000-FFFF-FFFF01000000}" name="1_preddela1" type="6" refreshedVersion="3" background="1" saveData="1">
    <textPr codePage="65000" sourceFile="C:\Documents and Settings\student\Desktop\1_preddela.txt" decimal="," thousands=".">
      <textFields count="3">
        <textField type="text"/>
        <textField/>
        <textField/>
      </textFields>
    </textPr>
  </connection>
  <connection id="3" xr16:uid="{00000000-0015-0000-FFFF-FFFF02000000}" name="1_preddela11" type="6" refreshedVersion="3" background="1" saveData="1">
    <textPr codePage="65000" sourceFile="C:\Documents and Settings\student\Desktop\1_preddela.txt" decimal="," thousands=".">
      <textFields count="3">
        <textField type="text"/>
        <textField/>
        <textField/>
      </textFields>
    </textPr>
  </connection>
  <connection id="4" xr16:uid="{00000000-0015-0000-FFFF-FFFF03000000}" name="1_preddela12" type="6" refreshedVersion="3" background="1" saveData="1">
    <textPr codePage="65000" sourceFile="C:\Documents and Settings\student\Desktop\1_preddela.txt" decimal="," thousands=".">
      <textFields count="3">
        <textField type="text"/>
        <textField/>
        <textField/>
      </textFields>
    </textPr>
  </connection>
  <connection id="5" xr16:uid="{00000000-0015-0000-FFFF-FFFF04000000}" name="1_preddela121" type="6" refreshedVersion="3" background="1" saveData="1">
    <textPr codePage="65000" sourceFile="C:\Documents and Settings\student\Desktop\1_preddela.txt" decimal="," thousands=".">
      <textFields count="3">
        <textField type="text"/>
        <textField/>
        <textField/>
      </textFields>
    </textPr>
  </connection>
  <connection id="6" xr16:uid="{00000000-0015-0000-FFFF-FFFF05000000}" name="1_preddela2" type="6" refreshedVersion="3" background="1" saveData="1">
    <textPr codePage="65000" sourceFile="C:\Documents and Settings\student\Desktop\1_preddela.txt" decimal="," thousands=".">
      <textFields count="3">
        <textField type="text"/>
        <textField/>
        <textField/>
      </textFields>
    </textPr>
  </connection>
</connections>
</file>

<file path=xl/sharedStrings.xml><?xml version="1.0" encoding="utf-8"?>
<sst xmlns="http://schemas.openxmlformats.org/spreadsheetml/2006/main" count="368" uniqueCount="263">
  <si>
    <t>1.   PREDDELA</t>
  </si>
  <si>
    <t>km</t>
  </si>
  <si>
    <t>11 121</t>
  </si>
  <si>
    <t>11 131</t>
  </si>
  <si>
    <t>kos</t>
  </si>
  <si>
    <t>11 221</t>
  </si>
  <si>
    <t>m2</t>
  </si>
  <si>
    <t>12 211</t>
  </si>
  <si>
    <t>Demontaža prometnega znaka na enem podstavku</t>
  </si>
  <si>
    <t>12 231</t>
  </si>
  <si>
    <t>m1</t>
  </si>
  <si>
    <t>Demontaža jeklene varnostne ograje</t>
  </si>
  <si>
    <t>m3</t>
  </si>
  <si>
    <t>12 297</t>
  </si>
  <si>
    <t>12 322</t>
  </si>
  <si>
    <t>12 372</t>
  </si>
  <si>
    <t>12 382</t>
  </si>
  <si>
    <t>12 421</t>
  </si>
  <si>
    <t>12 431</t>
  </si>
  <si>
    <t>13 111</t>
  </si>
  <si>
    <t>dan</t>
  </si>
  <si>
    <t>13 211</t>
  </si>
  <si>
    <t>1.1 Geodetska dela</t>
  </si>
  <si>
    <t>1.2  Čiščenje terena</t>
  </si>
  <si>
    <t>1.2.2 Odstranitev prometne signalizacije in opreme</t>
  </si>
  <si>
    <t>1.2.3 Porušitev in odstranitev voziščnih konstrukcij</t>
  </si>
  <si>
    <t>1.2.4 Porušitev in odstranitev objektov</t>
  </si>
  <si>
    <t>1.3 Ostala preddela</t>
  </si>
  <si>
    <t>1.3.1 Omejitve prometa</t>
  </si>
  <si>
    <t>1.3.2 Pripravljalna dela pri objektih</t>
  </si>
  <si>
    <t>šifra</t>
  </si>
  <si>
    <t>opis dela</t>
  </si>
  <si>
    <t>količina</t>
  </si>
  <si>
    <t>cena</t>
  </si>
  <si>
    <t>znesek</t>
  </si>
  <si>
    <t>enota</t>
  </si>
  <si>
    <t>Številka projekta:</t>
  </si>
  <si>
    <t>Projekt :</t>
  </si>
  <si>
    <t>REKAPITULACIJA  GRADBENIH STROŠKOV</t>
  </si>
  <si>
    <t>skupaj</t>
  </si>
  <si>
    <t xml:space="preserve">S K U P A J                    </t>
  </si>
  <si>
    <t xml:space="preserve">vrednosti v postavkah množi  s faktorjem </t>
  </si>
  <si>
    <t>TUKAJ VNESI CENE!!!</t>
  </si>
  <si>
    <t xml:space="preserve">Obnova in zavarovanje zakoličbe osi trase ostale javne ceste v ravninskem terenu
</t>
  </si>
  <si>
    <t xml:space="preserve">Obnova in zavarovanje zakoličbe trase komunalnih vodov v ravninskem terenu
</t>
  </si>
  <si>
    <t xml:space="preserve">Postavitev in zavarovanje prečnega profila ostale javne ceste v ravninskem terenu
</t>
  </si>
  <si>
    <t xml:space="preserve">Porušitev in odstranitev asfaltne plasti v debelini 6 do 10 cm
</t>
  </si>
  <si>
    <t xml:space="preserve">Rezkanje in odvoz asfaltne krovne plasti v debelini 4 do 7 cm 
</t>
  </si>
  <si>
    <t xml:space="preserve">Rezanje asfaltne plasti s talno diamantno žago, debele 6 do 10 cm
</t>
  </si>
  <si>
    <t xml:space="preserve">Porušitev in odstranitev kanalizacije iz cevi s premerom do 40 cm
</t>
  </si>
  <si>
    <t xml:space="preserve">Porušitev in odstranitev jaška z notranjo stranico/premerom do 60 cm
</t>
  </si>
  <si>
    <t xml:space="preserve">Zavarovanje gradbišča v času gradnje s polovično zaporo prometa in usmerjanjem s semaforji
</t>
  </si>
  <si>
    <t>SKUPAJ PREDDELA:</t>
  </si>
  <si>
    <t>2.   ZEMELJSKA DELA</t>
  </si>
  <si>
    <t>21 114</t>
  </si>
  <si>
    <t>2.2  Planum temeljnih tal</t>
  </si>
  <si>
    <t>21 224</t>
  </si>
  <si>
    <t>21 314</t>
  </si>
  <si>
    <t>22 112</t>
  </si>
  <si>
    <t>24 421</t>
  </si>
  <si>
    <t>25 112</t>
  </si>
  <si>
    <t>SKUPAJ ZEMELJSKA DELA:</t>
  </si>
  <si>
    <t xml:space="preserve">Ureditev planuma temeljnih tal vezljive zemljine – 3. kategorije
</t>
  </si>
  <si>
    <t xml:space="preserve">Humuziranje brežine brez valjanja, v debelini do 15 cm - strojno
</t>
  </si>
  <si>
    <t>2.1  Izkopi</t>
  </si>
  <si>
    <t>2.4  Nasipi, zasipi, klini, posteljica in glinasti naboj</t>
  </si>
  <si>
    <t>2.5  Brežine in zelenice</t>
  </si>
  <si>
    <t>3.   VOZIŠČNE KONSTRUKCIJE</t>
  </si>
  <si>
    <t>3.1.1 Nevezane nosilne plasti</t>
  </si>
  <si>
    <t>4.   ODVODNJAVANJE</t>
  </si>
  <si>
    <t>4.2  Globinsko odvodnjavanje - drenaže</t>
  </si>
  <si>
    <t>42 134</t>
  </si>
  <si>
    <t>42 311</t>
  </si>
  <si>
    <t>4.3  Globinsko odvodnjavanje - kanalizacija</t>
  </si>
  <si>
    <t>43 221</t>
  </si>
  <si>
    <t>43 223</t>
  </si>
  <si>
    <t>43 224</t>
  </si>
  <si>
    <t>43 832</t>
  </si>
  <si>
    <t>Preskus tesnosti cevi premera 21 do 50 cm</t>
  </si>
  <si>
    <t>43 841</t>
  </si>
  <si>
    <t>Pregled vgrajenih cevi s TV kamero</t>
  </si>
  <si>
    <t>4.4  Jaški</t>
  </si>
  <si>
    <t>44 133</t>
  </si>
  <si>
    <t>44 162</t>
  </si>
  <si>
    <t>44 851</t>
  </si>
  <si>
    <t>Dobava in vgraditev rešetke iz duktilne litine z nosilnostjo 400 kN, krožnega prereza s premerom 600 mm</t>
  </si>
  <si>
    <t>44 951</t>
  </si>
  <si>
    <t>Dobava in vgraditev pokrova iz duktilne litine z nosilnostjo 250 kN, krožnega prereza s premerom 500 mm</t>
  </si>
  <si>
    <t>44 977</t>
  </si>
  <si>
    <t>4.5  Prepusti</t>
  </si>
  <si>
    <t>45 151</t>
  </si>
  <si>
    <t>45 211</t>
  </si>
  <si>
    <t xml:space="preserve">Izdelava vzdolžne in prečne drenaže, globoke do 1,0 m, na podložni plasti iz cementnega betona, debeline 10 cm, z gibljivimi plastičnimi cevmi premera 15 cm
</t>
  </si>
  <si>
    <t xml:space="preserve">Zasip cevne drenaže z zmesjo kamnitih zrn, obvito z geosintetikom, z 0,1 do 0,2 m3/m1, po načrtu
</t>
  </si>
  <si>
    <t xml:space="preserve">Izdelava kanalizacije iz cevi iz polivinilklorida, vključno s podložno plastjo iz zmesi kamnitih zrn, premera 15 cm, v globini do 1,0 m
</t>
  </si>
  <si>
    <t xml:space="preserve">Izdelava jaška iz cementnega betona, krožnega prereza s premerom 80 cm, globokega 1,0 do 1,5 m
</t>
  </si>
  <si>
    <t xml:space="preserve">Izdelava poševne vtočne ali iztočne glave prepusta krožnega prereza iz cementnega betona s premerom 30 do 40 cm
</t>
  </si>
  <si>
    <t>SKUPAJ ODVODNJAVANJE:</t>
  </si>
  <si>
    <t>SKUPAJ VOZIŠČNE KONSTRUKCIJE:</t>
  </si>
  <si>
    <t>3.1  Nosilne plasti</t>
  </si>
  <si>
    <t>SKUPAJ OPREMA CEST:</t>
  </si>
  <si>
    <t>6.   OPREMA CEST</t>
  </si>
  <si>
    <t>6.1  Pokončna oprema cest</t>
  </si>
  <si>
    <t>61 112</t>
  </si>
  <si>
    <t>61 216</t>
  </si>
  <si>
    <t>Dobava in vgraditev stebrička za prometni znak iz vroče cinkane jeklene cevi s premerom 64 mm, dolge 3000 mm</t>
  </si>
  <si>
    <t>61 412</t>
  </si>
  <si>
    <t>61 612</t>
  </si>
  <si>
    <t>61 724</t>
  </si>
  <si>
    <t>6.2  Označbe na voziščih</t>
  </si>
  <si>
    <t>62 113</t>
  </si>
  <si>
    <t>62 126</t>
  </si>
  <si>
    <t>62 163</t>
  </si>
  <si>
    <t>62 168</t>
  </si>
  <si>
    <t>Izdelava tankoslojne prečne in ostalih označb na vozišču z enokomponentno belo barvo, vključno 250 g/m2 posipa z drobci / kroglicami stekla, strojno, debelina plasti suhe snovi 250 µm, površina označbe nad 1,5 m2</t>
  </si>
  <si>
    <t>62 221</t>
  </si>
  <si>
    <t>Izdelava tankoslojne prečne in ostalih označb na vozišču z enokomponentno rumeno barvo, vključno 250 g/m2 posipa z drobci / kroglicami stekla, strojno, debelina plasti suhe snovi 200 µm, površina označbe do 0,5 m2</t>
  </si>
  <si>
    <t>62 222</t>
  </si>
  <si>
    <t>Izdelava tankoslojne prečne in ostalih označb na vozišču z enokomponentno rumeno barvo, vključno 250 g/m2 posipa z drobci / kroglicami stekla, strojno, debelina plasti suhe snovi 200 µm, površina označbe 0,6 do 1,0 m2</t>
  </si>
  <si>
    <t>62 224</t>
  </si>
  <si>
    <t>Izdelava tankoslojne prečne in ostalih označb na vozišču z enokomponentno rumeno barvo, vključno 250 g/m2 posipa z drobci / kroglicami stekla, strojno, debelina plasti suhe snovi 200 µm, površina označbe nad 1,5 m2</t>
  </si>
  <si>
    <t>6.6  Druga prometna oprema cest</t>
  </si>
  <si>
    <t xml:space="preserve">Izdelava temelja iz cementnega betona C 12/15, globine 50 cm, premera 30 cm
</t>
  </si>
  <si>
    <t xml:space="preserve">Dobava in pritrditev trikotnega prometnega znaka, podloga iz vroče cinkane jeklene pločevine, znak z odsevno folijo 1. vrste, dolžina stranice a = 900 mm
</t>
  </si>
  <si>
    <t xml:space="preserve">Dobava in pritrditev okroglega prometnega znaka, podloga iz vroče cinkane jeklene pločevine, znak z odsevno folijo 1. vrste, premera 600 mm
</t>
  </si>
  <si>
    <t xml:space="preserve">Izdelava tankoslojne vzdolžne označbe na vozišču z enokomponentno belo barvo, vključno 250 g/m2 posipa z drobci / kroglicami stekla, strojno, debelina plasti suhe snovi 200 µm, širina črte 15 cm
</t>
  </si>
  <si>
    <t xml:space="preserve">Izdelava tankoslojne prečne in ostalih označb na vozišču z enokomponentno belo barvo, vključno 250 g/m2 posipa z drobci / kroglicami stekla, strojno, debelina plasti suhe snovi 250 µm, širina črte 50 cm
</t>
  </si>
  <si>
    <t>SKUPAJ TUJE STORITVE:</t>
  </si>
  <si>
    <t>7.   TUJE STORITVE</t>
  </si>
  <si>
    <t>7.2  Elektroenergetski vodi</t>
  </si>
  <si>
    <t>72 111</t>
  </si>
  <si>
    <t>72 131</t>
  </si>
  <si>
    <t>7.3  Telekomunikacijske naprave</t>
  </si>
  <si>
    <t>73 131</t>
  </si>
  <si>
    <t>7.5  Javna razsvetljava</t>
  </si>
  <si>
    <t>75 111</t>
  </si>
  <si>
    <t>7.9  Preizkusi, nadzor in tehnična dokumentacija</t>
  </si>
  <si>
    <t>79 311</t>
  </si>
  <si>
    <t>ur</t>
  </si>
  <si>
    <t>Projektantski nadzor</t>
  </si>
  <si>
    <t>79 321</t>
  </si>
  <si>
    <t>79 351</t>
  </si>
  <si>
    <t>79 514</t>
  </si>
  <si>
    <t>31 132</t>
  </si>
  <si>
    <t>31 181</t>
  </si>
  <si>
    <t>3.1.4-6 Asfaltne nosilne plasti - Asphalt concrete - base (AC base)</t>
  </si>
  <si>
    <t>31 552</t>
  </si>
  <si>
    <t>3.2  Obrabne plasti</t>
  </si>
  <si>
    <t>3.2.2 Asfaltne obrabne in zaporne plasti - bitumenski betoni - Asphalt concrete - surface (AC surf)</t>
  </si>
  <si>
    <t>32 254</t>
  </si>
  <si>
    <t>32 273</t>
  </si>
  <si>
    <t>3.5  Robni elementi vozišč</t>
  </si>
  <si>
    <t>3.5.2 Robniki</t>
  </si>
  <si>
    <t>35 211</t>
  </si>
  <si>
    <t>35 214</t>
  </si>
  <si>
    <t>35 235</t>
  </si>
  <si>
    <t>35 275</t>
  </si>
  <si>
    <t>3.6  Bankine</t>
  </si>
  <si>
    <t>36 111</t>
  </si>
  <si>
    <t>1.    PREDDELA</t>
  </si>
  <si>
    <t>2.    ZEMELJSKA DELA</t>
  </si>
  <si>
    <t>3.    VOZIŠČNE KONSTRUKCIJE</t>
  </si>
  <si>
    <t>4.    ODVODNJAVANJE</t>
  </si>
  <si>
    <t xml:space="preserve">Izdelava izravnalne plasti iz drobljenca v povprečni debelini do 5 cm
</t>
  </si>
  <si>
    <t xml:space="preserve">Dobava in vgraditev predfabriciranega dvignjenega robnika iz cementnega betona s prerezom 15/25 cm
</t>
  </si>
  <si>
    <t xml:space="preserve">Dobava in vgraditev predfabriciranega pogreznjenega robnika iz cementnega betona s prerezom 15/25 cm
</t>
  </si>
  <si>
    <t xml:space="preserve">Dobava in vgraditev dvignjenega vtočnega robnika s prerezom 15/25 cm iz cementnega betona
</t>
  </si>
  <si>
    <t xml:space="preserve">Izdelava bankine iz gramoza ali naravno zdrobljenega kamnitega materiala, široke do 0,50 m
</t>
  </si>
  <si>
    <t xml:space="preserve">Dobava in vgraditev predfabriciranega dvignjenega robnika iz cementnega betona s prerezom 5/20 cm
</t>
  </si>
  <si>
    <t xml:space="preserve">Izdelava tankoslojne vzdolžne označbe na vozišču z enokomponentno rumeno barvo, vključno 250 g/m2 posipa z drobci / kroglicami stekla, strojno, debelina plasti suhe snovi 250 µm, širina črte 30 cm
</t>
  </si>
  <si>
    <t xml:space="preserve">Dobava in pritrditev prometnega znaka, podloga iz aluminijaste pločevine, znak z modro barvo-folijo 1 vrste, velikost od 0,41 do 0,70 m2
</t>
  </si>
  <si>
    <t>Izdelava geodetskega posnetka in projektne dokumentacije za projekt izvedenih gradbenih del</t>
  </si>
  <si>
    <t>13 142</t>
  </si>
  <si>
    <t xml:space="preserve">Izdelava elaborata začasne prometne ureditve
</t>
  </si>
  <si>
    <t>44 ___</t>
  </si>
  <si>
    <t>66 ___</t>
  </si>
  <si>
    <t>Geotehnični nadzor</t>
  </si>
  <si>
    <t xml:space="preserve">Višinsko prilagajanje kap obstoječe komunalne infrastrukture
</t>
  </si>
  <si>
    <t xml:space="preserve">Višinsko prilagajanje jaškov obstoječe komunalne infrastrukture
</t>
  </si>
  <si>
    <t xml:space="preserve">Prestavitev droga javne razsvetljave </t>
  </si>
  <si>
    <t>22 % DDV</t>
  </si>
  <si>
    <t>Porušitev in odstranitev žive meje</t>
  </si>
  <si>
    <t>22 117</t>
  </si>
  <si>
    <t xml:space="preserve">Izdelava jaška iz cementnega betona, krožnega prereza s premerom 50 cm, globokega 1,5 do 2,0 m, vključno z vrtanjem odprtin
</t>
  </si>
  <si>
    <t xml:space="preserve">Arheološki nadzor </t>
  </si>
  <si>
    <t xml:space="preserve">Izdelava kanalizacije iz cevi STIDREN DK 120, vključno s podložno plastjo  betona C8/10, premera 20 cm, v globini do 1,5 m
</t>
  </si>
  <si>
    <t xml:space="preserve">Izdelava kanalizacije iz cevi STIDREN DK 120, vključno s podložno plastjo  betona C8/10, premera 25 cm, v globini do 1,5 m
</t>
  </si>
  <si>
    <t>Prestavitev elektro omarice</t>
  </si>
  <si>
    <t>Zasipavanje kanala skupaj z dobavo in dovozom materiala, z utrjevanjem z vibracijskim nabijačem v slojih po 20 cm do 95% trdnosti po standardnem Proktorjevem postopku</t>
  </si>
  <si>
    <t>ocena
m1</t>
  </si>
  <si>
    <t>Zaščita oz. prestavitev vkopanega kabelskega TK voda po navodilih upravljalca(izkop voda, prestavitev, zaščitna cev, zasip)</t>
  </si>
  <si>
    <t xml:space="preserve">Površinski izkop plodne zemljine – 1. kategorije – strojno z nakladanjem in odlaganjem na deponiji izvajalca vključno z vsemi taksami
</t>
  </si>
  <si>
    <t>Izkop vezljive zemljine/zrnate kamnine – 3. kategorije za temelje, kanalske rove, prepuste, jaške in drenaže, širine do 1,0 m in globine do 1,0 m – strojno, planiranje dna ročno, z nakladanjem in odlaganjem na deponiji izvajalca vključno z vsemi taksami</t>
  </si>
  <si>
    <t xml:space="preserve">Dobava in vgraditev  ravne LTŽ rešetke z nosilnostjo 400 kN, s prerezom 400/400 mm
</t>
  </si>
  <si>
    <t xml:space="preserve">Izdelava kanalizacije iz cevi iz polivinilklorida (SN8), vključno s podložno plastjo iz zmesi kamnitih zrn, premera 25 cm, v globini do 1,0 m
</t>
  </si>
  <si>
    <t>Zaščita oz. prestavitev elektroenergetskega voda nizke napetosti (izkop voda, zaščitna cev, zasip)</t>
  </si>
  <si>
    <t>Pripravljalna dela (ureditev gradbišča, deponij, gradbiščna ograja, postavitev kontejnerja... )</t>
  </si>
  <si>
    <t>Ostali stroški:</t>
  </si>
  <si>
    <t>1. Za gradnjo je dovoljeno uporabljati samo proizvode, ki imajo pridobljene ustrezne listine o skladnosti in so skladni s slovenskimi tehničnimi predpisi in slovenskimi standardi. Vsi vgrajeni gradbeni materiali (cevi, revizijski jaški, pokrovi itd.) in ostali polizdelki, ki se vgrajujejo v objekt morajo vsebovati vtisnjene ali na drug način razvidne podatke iz katerih je mogoče razbrati in slediti poreklo materiala (serijska številka, tip, št. šarže itd.).</t>
  </si>
  <si>
    <t>3. Pred začetkom izgradnje je izvajalec dolžan zapisniško ugotoviti in dokumentirati obstoječe stanje vseh sosednjih objektov (predvsem zaščitenih), drugih površin in dostopnih poti. Po končanih delih je dolžan povrniti uporabljeno lokacijo v prvotno stanje in odpraviti vse poškodbe nastale zaradi gradnje na drugih objektih, napravah, površinah ter na dostopnih poteh (cestišču). Dokumentiranje stanja pomeni fotografiranje stanja ali snemanje stanja s kamero pred pričetkom del, in sicer območje bodočega gradbišča in njegove okolice (objekti ter površine, ki jih bo uporabljal v času gradnje). V primeru pomanjkanja foto-dokazov o stanju pred gradnjo stroške uveljavljanja odškodnin nosi izvajalec. V tej točki zahtevano dokumentacijo mora izvajalec hraniti najmanj do konca garancijskega obdobja, ter dokumentacijo ob njenem nastanku dostaviti naročniku. Enote kulturne in naravne dediščine (po potrebi pa tudi drugi objekti) se zaščitijo z gradbenimi paneli. V ceni zajeti tudi ureditev okolice po končani gradnji.</t>
  </si>
  <si>
    <t>Ponudnik mora v cene po enoti všteti vse potrebne stroške:</t>
  </si>
  <si>
    <t>4. vse stroške pridobitve potrebnih soglasij in dovoljenj v zvezi s prevozi (tudi morebiti nastale stroške v zvezi s potrebnimi začasnimi parkirišči za prebivalce), zaporo cest (občinskih in državnih), morebitne stroške, začasnih sprememb prometnega režima, prečkanj komunalnih vodov, stroške zaščite komunalnih naprav in stroške upravljavcev ali njihovih predstavnikov, stroške raznih pristojbin, stroške posebnih in/ali začasnih služnostnih pravicah poti, ki jih izvajalec potrebuje, vključno s tistimi za dostop na gradbišče, stroške pri organizaciji in opremi gradbišča, zagotavljanju vseh potrebnih zavarovanj in označb gradbišča s predpisano signalizacijo (gradbiščna tabla, ograja, vrvice, označbe, svetlobna telesa,…) - postavitev in odstranitev po končanih delih, kot tudi stroške pri pripravi gradbišča z odstranitvijo morebitnih ovir na trasi, zagotovitev delovnih platojev na in/ali izven gradbišča ter s tem povezanih stroškov.</t>
  </si>
  <si>
    <t>5. izdelati projekt ureditve gradbišča ter stroške organizacije, ureditve deponij, priprave in opreme gradbišča.</t>
  </si>
  <si>
    <t xml:space="preserve">6. Stroške priprave in izvedbe začasnih dostopov do in na gradbišču (izdelava vseh potrebnih začasnih prehodov, dovozov, dostopov) in stroški vsakodnevnega zagotavljanja dostopa oz. dovoza stanovalcem do objektov. V kolikor to ne bo mogoče, je potrebno stanovalcem in poslovnim subjektom pravočasno posredovati obvestilo. Enako velja za stroške izvedbe začasnega obhoda (prehoda) mimo ograjenega gradbišča za pešce in sprehajalce (ves čas gradnje). V kolikor vsakodnevni dostop stanovalce ni mogoč, je potrebno vnaprejšnje obvestilo; eventualne odškodnine zaradi neurejenih dostopov je zajeti v ceno. </t>
  </si>
  <si>
    <t>7. izdelava varnostnega načrta skladno z Uredbo o zagotavljanju varnosti in zdravja pri delu na začasnih in premičnih gradbiščih</t>
  </si>
  <si>
    <t>8. priprava gradbišča z odstranitvijo eventualnih ovir na trasi, zagotovitev dostopnih poti in delovnih platojev, vključno z vzpostavitvijo v prvotno stanje...</t>
  </si>
  <si>
    <t>9. predvideti prometno ureditev v času gradnje - pridobitev elaborata in dovoljenja za cestno zaporo z ureditvijo prometnega režima v času gradnje, z obvestili, zavarovanje gradbene jame in gradbišča ter postavitev prometne signalizacije. Po končanih delih je prometno signalizacijo odstraniti in prometni režim vzpostaviti v prvotno stanje.</t>
  </si>
  <si>
    <t>10. Zagotavljanje varnosti pri delu na gradbišču skladno z veljavnimi predpisi o zagotavljanju varnosti in zdravja pri delu na začasnih in premičnih gradbiščih.</t>
  </si>
  <si>
    <t>11. Namestitev jeklenih plošč za prehod vozil čez izkope, vključno z najemom, namestitvijo in prestavitvijo plošč ter spremljanje premikov.</t>
  </si>
  <si>
    <t>12. Zaščita zelenice s plohi, ali PVC folijo. V kolikor se na zelenice oz. na zaščito odlaga zemeljski material, ga je potrebno po končani gradnji odstraniti in zelenico vzpostaviti v prvotno stanje.</t>
  </si>
  <si>
    <t>13. izdelava lesenih provizorij dostopov in hodnikov za pešce, z upoštevanjem vseh varnostnih predpisov.</t>
  </si>
  <si>
    <t>14. Stroški nastali v zvezi z zavarovanjem gradbišča po ZGO, ureditvijo gradbišča in stroške deponije odvečnega gradbenega materiala na pooblaščene deponije ali na lokacije za predelavo gradbenih materialov. Dokazila o primernem deponiranju (lokacija in količina materiala) je potrebno redno dostavljati naročniku oziroma nadzornemu organu naročnika, kot prilogo k situacijam. Izvajalec mora v ponudbo vključiti tudi vse stroške izdelave poročila o ravnanju z gradbenimi odpadki.</t>
  </si>
  <si>
    <t xml:space="preserve">15. Zagotoviti projektantski in geološki oz. geomehanski nadzor </t>
  </si>
  <si>
    <t>16. Stroški vseh meritev (kot npr. meritev hrupa, mikroklimatske meritve, meritev vgrajenih naprav ter regulacija in nastavitve vključno s poročilom in merilnimi listi ter protokolom nastavljenih vrednosti, meritve posameznih slojev nasipov,...) prevozov, drobnega materiala, transportnih stroškov, pridobivanja certifikatov, izdelovanja poročil in pregledov za izdelavo dokazil o zanesljivosti objektov (vodotesnost, zbitost, izenačitve potencialov, ustreznost izvedenih elektroinštalacij, ustreznost vgrajene opreme,...) in podobno oz. stroški za vso dokumentacijo, ki je potrebna za uspešno opravljen tehnični pregled.</t>
  </si>
  <si>
    <t xml:space="preserve">17. Voditi vso, po predpisih zahtevano dokumentacijo o kvaliteti materialov in tehnološkemu postopku gradnje dokumentacijo je potrebno zbrati, jo pripraviti in predložiti na tehničnem pregledu. Stroški sprotnega dokumentiranja in posredovanja nadzorniku in projektantu vseh dokazil o zanesljivosti objektov, atestov, certifikatov,.... ter sprememb za izdelavo projekta izvedenih del, tako da bo PID projektna dokumentacija izdelana pred tehničnim pregledom objekta. Dokumentacija mora biti skladna z navodili upravljavcev. </t>
  </si>
  <si>
    <t>19. Sprotno čiščenje vozil in čiščenje gradbišča po končanih delih (vključno z zaključnim čiščenjem) in odvoz odvečnega materiala, ter vzpostavitev terena v prvotno stanje.</t>
  </si>
  <si>
    <t>21. Vsa dela za odvodnjavanje padavinske, izvorne in podtalne vode med gradnjo (vključno s potrebnim črpanjem), tako da se zagotovi stalno in kontrolirano odvajanje ter prepreči zamakanje in zadrževanje vode.</t>
  </si>
  <si>
    <t>22. Stroški izdelave obratovalnih in vzdrževalnih navodil in projektov za varno delo ter ostala</t>
  </si>
  <si>
    <t>dokumentacija, ki jo bo pri vzdrževanju objektov in naprav na javnem kanalizacijskem omrežju</t>
  </si>
  <si>
    <t>potreboval izvajalec gospodarske javne službe, prav tako pa tudi stroški šolanja osebja izvajalca gospodarske javne službe za upravljanje z zgrajenim infrastrukturnimi objekti in napravami.</t>
  </si>
  <si>
    <t>23. Postavitev linijskih pomičnih zaščitnih ograj pri gradnji skozi naselje ali vzporedno z glavno cesto z vso potrebno opremo za zavarovanje gradbene jame in postavitvijo signalizacije in svetlobnih teles za nočno osvetlitev ovire. Zavarovanje je fiksno in stabilno za ves čas trajanja gradnje odseka. V ceni je zajeta tudi večkratna prestavitev ograje skladno z napredovanjem del.</t>
  </si>
  <si>
    <t>24. Meritve posameznih slojev nasipov.</t>
  </si>
  <si>
    <t>25. Pri zemeljskih delih se vsa izkopna dela in transporti izkopnih materialov obračunajo po prostornini zemljine v raščenem stanju. Vsa razsipna dela se obračunajo po prostornini zemljine v vgrajenem stanju. Izračun količin na podlagi profilov, posnetih pred in po izkopih. V ceno je vključen tudi višek količin zaradi faktorja razrahljivosti.</t>
  </si>
  <si>
    <t>26. Vsa sprotna in zaključna čiščenja cevi so všteta v ceno.</t>
  </si>
  <si>
    <t>27. Vse manipulativne stroške.</t>
  </si>
  <si>
    <t>28 v ceno všteta vzpostavitev obstoječega stanja, sanacija poškodb na elementih obstoječih objektov nastalih zaradi izgradnje zaradi del po tem projektu (popravki raznih AB in kamnitih zidov, odstranitev in ponovna vzpostavitev ali sanacija ograj, popravki na fasadah objektov, ureditev linijskih požiralnikov, hortikulturna ureditev...), nalaganje in odvoz ruševin na stalno deponijo z vključenimi vsemi stroški deponiranja.</t>
  </si>
  <si>
    <t>29. Izvajalec si mora ogledati predvideno traso na celotni dolžini in v zagotoviti vsa potrebna dela pri organizaciji, pripravi in zavarovanju gradbišča.</t>
  </si>
  <si>
    <t>30 Stroške električne energije, vode, TK priključkov, razsvetljave za nočno delo in morebitne ostale stroške v času gradnje.</t>
  </si>
  <si>
    <t>31. Kot dodatna dela (po vpisu in potrditvi v gradbeno knjigo) se obračuna prilagoditev obstoječih komunalnih in inštalacijskih vodov na novopredvideno stanje (rušenje, prestavitev, nadvišanje, obdelave, zamenjave pokrovov, AB venci, zaščita v času gradnje...), nalaganje in odvoz ruševin na stalno deponijo z vključenimi vsemi stroški deponiranja. Vkolikor bodo posamezni upravljavci sočasno polagali inštalacije v isti izkop (Elektro, Telekom, optika, javna razsvetljava,…) jim mora izvajalec to omogočiti, zamudo pri delu pa vključiti v ceno.</t>
  </si>
  <si>
    <t>33. Za vse gradbene odpadke je potrebno voditi evidenčne liste, odpadke pa oddati v pooblaščeno zbiralnico; kot dokaz je h gradbeni knjigi potrebno priložiti račun iz zbiralnice. Stroške odvoza, deponiranje in stroške deponije je potrebno všteti v ceno.</t>
  </si>
  <si>
    <r>
      <t>34. Materiali:</t>
    </r>
    <r>
      <rPr>
        <sz val="11"/>
        <color theme="1"/>
        <rFont val="Arial"/>
        <family val="2"/>
        <charset val="238"/>
      </rPr>
      <t xml:space="preserve"> Za vse vgrajene materiale velja, da jih izvajalec lahko predlaga, vendar je pred vgradnjo potrebna potrditev investitorja, nadzora in projektanta. Že pred vgradnjo je obvezno priložiti dokazila o ustreznosti. Za vse cevne elemente (jaški, cevi) je obvezna uporaba cevi iz umetnih mas, ki ustrezajo standardom in imajo togost SN8. Izvajalec material lahko predlaga, vendar ga morajo pred vgrajevanjem potrditi investitor, nadzor in projektant. Pri padcu kanala nad 5% obvezna uporaba abrazijsko odpornih materialov). Že pred vgradnjo je obvezno priložiti dokazila o ustreznosti.</t>
    </r>
  </si>
  <si>
    <t>35 Označba gradbišča s tablo v skladu z navodilom o informiranju in obveščanju javnosti o kohezijskih in strukturnih skladih v programskem obdobju.</t>
  </si>
  <si>
    <t>36. Za vsako spremembo je potrebno pridobiti soglasje projektanta in jo zajeti v projekt izvršenih del.</t>
  </si>
  <si>
    <t>37. Upoštevanje celotnega projekta: Izvajalec si mora v fazi razpisa - (pred oddajo ponudbe) ogledati celoten projekt in v ponudbi upoštevati tudi dela, ki jih projekt predpisuje, vendar v popisu niso posebej navedena oz. jih zaradi obsežnosti popisa ni smiselno navajati. Tovrstna dela bo seveda potrebno izvesti, vendar ne bodo priznana kot dodatna dela, ampak je njihovo vrednost potrebno upoštevati v osnovni ponudbi.</t>
  </si>
  <si>
    <t>2. V ponudbeno ceno je potrebno zajeti nadzor upravljavcev gospodarske javne infrastrukture (vodovod, kanalizacija, Elektro, Telekom, KTV, KKS, optika, plin,…)</t>
  </si>
  <si>
    <t>18. vse stroške stalnih in začasnih deponij všteti v ceno (takse, odškodnine, …)</t>
  </si>
  <si>
    <t>20. Izvajalec mora v času gradnje na gradbišču zagotoviti opremljen kontejner za potrebe naročnika in nadzorne službe (ustrezno hlajen oziroma ogrevan). Pridobiti mora lokacije za začasne gradbiščne objekte in za priročno skladiščenje materiala, uporaba za ves čas gradnje infrastrukture, vzpostavitev prvotnega stanja po zaključku gradbenih del, morebitna prestavitev objektov in najemnina zemljišča za gradbiščne objekte in priročno skladišče materiala ter za začasne deponije</t>
  </si>
  <si>
    <t>Ureditev ceste LC 251041 v Občini Medvode</t>
  </si>
  <si>
    <t>U 01/1391-18</t>
  </si>
  <si>
    <t xml:space="preserve">Široki izkop vezljive zemljine – 3. kategorije – strojno z nakladanjem in odlaganjem na deponiji izvajalca vključno z vsemi taksami 
</t>
  </si>
  <si>
    <t>Prestavitev obvestilne table</t>
  </si>
  <si>
    <t>Prestavitev NN droga</t>
  </si>
  <si>
    <t>70 000</t>
  </si>
  <si>
    <t>Prestavitev sakralnega objekta</t>
  </si>
  <si>
    <t>Izdelava prepusta krožnega prereza iz cevi iz polivinilklorida s premerom 40 cm, vključno z obbetoniranjem</t>
  </si>
  <si>
    <t xml:space="preserve">Ureditev planuma posteljice
</t>
  </si>
  <si>
    <t xml:space="preserve">Vgraditev posteljice v debelini plasti do 40 cm iz zrnate kamnine – 3. kategorije 
</t>
  </si>
  <si>
    <t xml:space="preserve">Izdelava nevezane nosilne plasti enakomerno zrnatega drobljenca iz kamnine v debelini 20 cm
</t>
  </si>
  <si>
    <t xml:space="preserve">Dobava peska frakcije 0- 8 mm in izdelava nasipa nad položenimi cevmi 30 cm nad temenom. Obsip se izvaja v slojih po 15 cm, istočasno na obeh straneh cevi. Obsip in nasip se utrjuje do 95% trdnosti po standardnem Proktorjevem postopku. </t>
  </si>
  <si>
    <t>43 901</t>
  </si>
  <si>
    <t>43 902</t>
  </si>
  <si>
    <t xml:space="preserve">Izdelava obrabne in zaporne plasti bituminizirane zmesi AC 8 surf B 70/100 A5 v debelini 4,0 cm-PLOČNIK
</t>
  </si>
  <si>
    <t xml:space="preserve">Izdelava obrabne in zaporne plasti bituminizirane zmesi AC 11 surf B 50/70 A3 v debelini 4,0 cm-CESTA
</t>
  </si>
  <si>
    <t>43 843</t>
  </si>
  <si>
    <t>43 844</t>
  </si>
  <si>
    <t xml:space="preserve">Izdelava kanalizacije iz cevi iz polivinilklorida  (SN8), vključno s podložno plastjo iz zmesi kamnitih zrn, premera 30 cm, v globini do 1,0 m
</t>
  </si>
  <si>
    <t xml:space="preserve">Izdelava nosilne plasti bituminizirane zmesi AC 22 base B 50/70 A3 v debelini 6 cm-na uvozih
</t>
  </si>
  <si>
    <t xml:space="preserve">Izdelava nosilne plasti bituminizirane zmesi AC 22 base B 50/70 A3 v debelini 6 cm-cesta
</t>
  </si>
  <si>
    <t>24 499</t>
  </si>
  <si>
    <t>Začasni zasip z izkopanim materialom nad novo predvidenimi komunalnimi vodi  (vzpostavitev prevoznosti za stanovalce po vsakodnevnem zaključenju del)</t>
  </si>
  <si>
    <t>5.    OPREMA CEST</t>
  </si>
  <si>
    <t>6.    TUJE STORITVE</t>
  </si>
  <si>
    <t>7.    NEPREDVIDENA DELA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</si>
</sst>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b/>
      <sz val="11"/>
      <color rgb="FF3F3F3F"/>
      <name val="Calibri"/>
      <family val="2"/>
      <charset val="238"/>
      <scheme val="minor"/>
    </font>
    <font>
      <sz val="10"/>
      <color theme="1"/>
      <name val="Calibri"/>
      <family val="2"/>
      <charset val="238"/>
      <scheme val="minor"/>
    </font>
    <font>
      <b/>
      <sz val="10"/>
      <color rgb="FF3F3F3F"/>
      <name val="Calibri"/>
      <family val="2"/>
      <charset val="238"/>
      <scheme val="minor"/>
    </font>
    <font>
      <b/>
      <sz val="12"/>
      <color theme="1"/>
      <name val="Calibri"/>
      <family val="2"/>
      <charset val="238"/>
      <scheme val="minor"/>
    </font>
    <font>
      <b/>
      <sz val="10"/>
      <color theme="1"/>
      <name val="Calibri"/>
      <family val="2"/>
      <charset val="238"/>
      <scheme val="minor"/>
    </font>
    <font>
      <b/>
      <i/>
      <sz val="11"/>
      <color theme="1"/>
      <name val="Calibri"/>
      <family val="2"/>
      <charset val="238"/>
      <scheme val="minor"/>
    </font>
    <font>
      <b/>
      <sz val="12"/>
      <name val="Arial CE"/>
      <charset val="238"/>
    </font>
    <font>
      <b/>
      <sz val="12"/>
      <name val="Arial CE"/>
      <family val="2"/>
      <charset val="238"/>
    </font>
    <font>
      <sz val="11"/>
      <name val="Calibri"/>
      <family val="2"/>
      <charset val="238"/>
      <scheme val="minor"/>
    </font>
    <font>
      <b/>
      <sz val="11"/>
      <color rgb="FFFF0000"/>
      <name val="Calibri"/>
      <family val="2"/>
      <charset val="238"/>
      <scheme val="minor"/>
    </font>
    <font>
      <sz val="10"/>
      <color rgb="FFFF0000"/>
      <name val="Calibri"/>
      <family val="2"/>
      <charset val="238"/>
      <scheme val="minor"/>
    </font>
    <font>
      <b/>
      <sz val="10"/>
      <color rgb="FFFF0000"/>
      <name val="Calibri"/>
      <family val="2"/>
      <charset val="238"/>
      <scheme val="minor"/>
    </font>
    <font>
      <b/>
      <sz val="10"/>
      <color rgb="FF00B050"/>
      <name val="Calibri"/>
      <family val="2"/>
      <charset val="238"/>
      <scheme val="minor"/>
    </font>
    <font>
      <b/>
      <sz val="10"/>
      <color rgb="FF92D050"/>
      <name val="Calibri"/>
      <family val="2"/>
      <charset val="238"/>
      <scheme val="minor"/>
    </font>
    <font>
      <sz val="8"/>
      <color rgb="FFFF0000"/>
      <name val="Calibri"/>
      <family val="2"/>
      <charset val="238"/>
      <scheme val="minor"/>
    </font>
    <font>
      <b/>
      <sz val="8"/>
      <color rgb="FFFF0000"/>
      <name val="Calibri"/>
      <family val="2"/>
      <charset val="238"/>
      <scheme val="minor"/>
    </font>
    <font>
      <b/>
      <i/>
      <sz val="8"/>
      <color rgb="FFFF0000"/>
      <name val="Calibri"/>
      <family val="2"/>
      <charset val="238"/>
      <scheme val="minor"/>
    </font>
    <font>
      <b/>
      <sz val="10"/>
      <color theme="6" tint="-0.249977111117893"/>
      <name val="Calibri"/>
      <family val="2"/>
      <charset val="238"/>
      <scheme val="minor"/>
    </font>
    <font>
      <sz val="10"/>
      <name val="Calibri"/>
      <family val="2"/>
      <charset val="238"/>
      <scheme val="minor"/>
    </font>
    <font>
      <sz val="8"/>
      <name val="Calibri"/>
      <family val="2"/>
      <charset val="238"/>
      <scheme val="minor"/>
    </font>
    <font>
      <b/>
      <sz val="11"/>
      <color theme="1"/>
      <name val="Arial"/>
      <family val="2"/>
      <charset val="238"/>
    </font>
    <font>
      <sz val="11"/>
      <color theme="1"/>
      <name val="Arial"/>
      <family val="2"/>
      <charset val="238"/>
    </font>
  </fonts>
  <fills count="14">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right/>
      <top style="thin">
        <color rgb="FF3F3F3F"/>
      </top>
      <bottom/>
      <diagonal/>
    </border>
    <border>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2" borderId="1" applyNumberFormat="0" applyAlignment="0" applyProtection="0"/>
  </cellStyleXfs>
  <cellXfs count="164">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wrapText="1"/>
    </xf>
    <xf numFmtId="0" fontId="2" fillId="0" borderId="0" xfId="0" applyFont="1" applyFill="1"/>
    <xf numFmtId="0" fontId="3" fillId="0" borderId="2" xfId="1" applyFont="1" applyFill="1" applyBorder="1" applyAlignment="1">
      <alignment horizontal="center" wrapText="1"/>
    </xf>
    <xf numFmtId="4" fontId="3" fillId="0" borderId="2" xfId="1" applyNumberFormat="1" applyFont="1" applyFill="1" applyBorder="1" applyAlignment="1">
      <alignment horizontal="center" vertical="top" wrapText="1"/>
    </xf>
    <xf numFmtId="0" fontId="2" fillId="0" borderId="0" xfId="0" applyFont="1" applyFill="1" applyAlignment="1">
      <alignment wrapText="1"/>
    </xf>
    <xf numFmtId="4" fontId="2" fillId="0" borderId="0" xfId="0" applyNumberFormat="1" applyFont="1" applyAlignment="1">
      <alignment horizontal="center" vertical="top" wrapText="1"/>
    </xf>
    <xf numFmtId="49" fontId="2" fillId="0" borderId="3" xfId="0" applyNumberFormat="1" applyFont="1" applyBorder="1" applyAlignment="1">
      <alignment vertical="top" wrapText="1"/>
    </xf>
    <xf numFmtId="4" fontId="2" fillId="0" borderId="3" xfId="0" applyNumberFormat="1"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3" fillId="0" borderId="2" xfId="1" applyFont="1" applyFill="1" applyBorder="1" applyAlignment="1">
      <alignment horizontal="left"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3" fillId="3" borderId="1" xfId="1" applyFont="1" applyFill="1" applyAlignment="1">
      <alignment horizontal="center" vertical="center" wrapText="1"/>
    </xf>
    <xf numFmtId="4" fontId="3" fillId="3" borderId="1" xfId="1" applyNumberFormat="1" applyFont="1" applyFill="1" applyAlignment="1">
      <alignment horizontal="center" vertical="center" wrapText="1"/>
    </xf>
    <xf numFmtId="2" fontId="2" fillId="0" borderId="0" xfId="0" applyNumberFormat="1" applyFont="1" applyFill="1" applyAlignment="1">
      <alignment vertical="top"/>
    </xf>
    <xf numFmtId="2" fontId="2" fillId="0" borderId="0" xfId="0" applyNumberFormat="1" applyFont="1" applyAlignment="1">
      <alignment vertical="top"/>
    </xf>
    <xf numFmtId="2" fontId="11" fillId="3" borderId="0" xfId="0" applyNumberFormat="1" applyFont="1" applyFill="1" applyAlignment="1">
      <alignment vertical="center"/>
    </xf>
    <xf numFmtId="49" fontId="4" fillId="0" borderId="0" xfId="0" applyNumberFormat="1" applyFont="1" applyAlignment="1">
      <alignment horizontal="left" vertical="top" wrapText="1"/>
    </xf>
    <xf numFmtId="0" fontId="2" fillId="0" borderId="0" xfId="0" applyFont="1" applyAlignment="1">
      <alignment horizontal="left" wrapText="1"/>
    </xf>
    <xf numFmtId="0" fontId="4" fillId="4" borderId="8" xfId="0" applyFont="1" applyFill="1" applyBorder="1" applyAlignment="1">
      <alignment horizontal="left" vertical="top" wrapText="1"/>
    </xf>
    <xf numFmtId="4" fontId="2" fillId="4" borderId="9" xfId="0" applyNumberFormat="1" applyFont="1" applyFill="1" applyBorder="1" applyAlignment="1">
      <alignment horizontal="center" vertical="top" wrapText="1"/>
    </xf>
    <xf numFmtId="49" fontId="4" fillId="0" borderId="0" xfId="0" applyNumberFormat="1" applyFont="1" applyAlignment="1">
      <alignment horizontal="left" vertical="top" wrapText="1"/>
    </xf>
    <xf numFmtId="2" fontId="5" fillId="0" borderId="0" xfId="0" applyNumberFormat="1" applyFont="1" applyAlignment="1">
      <alignment vertical="top"/>
    </xf>
    <xf numFmtId="2" fontId="12" fillId="3" borderId="0" xfId="0" applyNumberFormat="1" applyFont="1" applyFill="1" applyAlignment="1">
      <alignment vertical="center"/>
    </xf>
    <xf numFmtId="2" fontId="5" fillId="0" borderId="0" xfId="0" applyNumberFormat="1" applyFont="1" applyFill="1" applyAlignment="1">
      <alignment vertical="top"/>
    </xf>
    <xf numFmtId="2" fontId="5" fillId="0" borderId="12" xfId="0" applyNumberFormat="1" applyFont="1" applyBorder="1" applyAlignment="1">
      <alignment vertical="top"/>
    </xf>
    <xf numFmtId="2" fontId="12" fillId="3" borderId="12" xfId="0" applyNumberFormat="1" applyFont="1" applyFill="1" applyBorder="1" applyAlignment="1">
      <alignment vertical="center"/>
    </xf>
    <xf numFmtId="2" fontId="5" fillId="0" borderId="12" xfId="0" applyNumberFormat="1" applyFont="1" applyFill="1" applyBorder="1" applyAlignment="1">
      <alignment vertical="top"/>
    </xf>
    <xf numFmtId="2" fontId="5" fillId="6" borderId="12" xfId="0" applyNumberFormat="1" applyFont="1" applyFill="1" applyBorder="1" applyAlignment="1">
      <alignment vertical="top"/>
    </xf>
    <xf numFmtId="2" fontId="5" fillId="9" borderId="12" xfId="0" applyNumberFormat="1" applyFont="1" applyFill="1" applyBorder="1" applyAlignment="1">
      <alignment vertical="top"/>
    </xf>
    <xf numFmtId="2" fontId="5" fillId="8" borderId="12" xfId="0" applyNumberFormat="1" applyFont="1" applyFill="1" applyBorder="1" applyAlignment="1">
      <alignment vertical="top"/>
    </xf>
    <xf numFmtId="2" fontId="12" fillId="11" borderId="12" xfId="0" applyNumberFormat="1" applyFont="1" applyFill="1" applyBorder="1" applyAlignment="1">
      <alignment vertical="top"/>
    </xf>
    <xf numFmtId="4" fontId="15" fillId="0" borderId="0" xfId="0" applyNumberFormat="1" applyFont="1" applyAlignment="1">
      <alignment horizontal="center" vertical="top" wrapText="1"/>
    </xf>
    <xf numFmtId="2" fontId="16" fillId="0" borderId="0" xfId="0" applyNumberFormat="1" applyFont="1" applyAlignment="1">
      <alignment horizontal="center" wrapText="1"/>
    </xf>
    <xf numFmtId="2" fontId="17" fillId="4" borderId="5" xfId="0" applyNumberFormat="1" applyFont="1" applyFill="1" applyBorder="1" applyAlignment="1">
      <alignment horizontal="center" wrapText="1"/>
    </xf>
    <xf numFmtId="2" fontId="17" fillId="4" borderId="6" xfId="0" applyNumberFormat="1" applyFont="1" applyFill="1" applyBorder="1" applyAlignment="1">
      <alignment horizontal="center" wrapText="1"/>
    </xf>
    <xf numFmtId="2" fontId="16" fillId="0" borderId="11" xfId="0" applyNumberFormat="1" applyFont="1" applyBorder="1" applyAlignment="1">
      <alignment horizontal="center" wrapText="1"/>
    </xf>
    <xf numFmtId="2" fontId="16" fillId="0" borderId="0" xfId="0" applyNumberFormat="1" applyFont="1" applyAlignment="1">
      <alignment horizontal="center" vertical="top" wrapText="1"/>
    </xf>
    <xf numFmtId="2" fontId="15" fillId="0" borderId="0" xfId="0" applyNumberFormat="1" applyFont="1" applyAlignment="1">
      <alignment horizontal="center" vertical="top" wrapText="1"/>
    </xf>
    <xf numFmtId="0" fontId="2" fillId="0" borderId="0" xfId="0" applyFont="1" applyAlignment="1" applyProtection="1">
      <alignment horizontal="left" wrapText="1"/>
    </xf>
    <xf numFmtId="0" fontId="2" fillId="0" borderId="0" xfId="0" applyFont="1" applyAlignment="1" applyProtection="1">
      <alignment vertical="top" wrapText="1"/>
    </xf>
    <xf numFmtId="0" fontId="2" fillId="0" borderId="0" xfId="0" applyFont="1" applyAlignment="1" applyProtection="1">
      <alignment horizontal="center" vertical="top" wrapText="1"/>
    </xf>
    <xf numFmtId="0" fontId="2" fillId="0" borderId="0" xfId="0" applyFont="1" applyAlignment="1" applyProtection="1">
      <alignment horizontal="left" vertical="top" wrapText="1"/>
    </xf>
    <xf numFmtId="4" fontId="2" fillId="0" borderId="0" xfId="0" applyNumberFormat="1" applyFont="1" applyAlignment="1" applyProtection="1">
      <alignment horizontal="center" vertical="top" wrapText="1"/>
    </xf>
    <xf numFmtId="0" fontId="2" fillId="0" borderId="0" xfId="0" applyFont="1" applyProtection="1"/>
    <xf numFmtId="2" fontId="5" fillId="0" borderId="0" xfId="0" applyNumberFormat="1" applyFont="1" applyAlignment="1" applyProtection="1">
      <alignment vertical="top"/>
    </xf>
    <xf numFmtId="0" fontId="2" fillId="0" borderId="0" xfId="0" applyFont="1" applyAlignment="1" applyProtection="1">
      <alignment wrapText="1"/>
    </xf>
    <xf numFmtId="0" fontId="3" fillId="3" borderId="1" xfId="1" applyFont="1" applyFill="1" applyAlignment="1" applyProtection="1">
      <alignment horizontal="center" vertical="center" wrapText="1"/>
    </xf>
    <xf numFmtId="4" fontId="3" fillId="3" borderId="1" xfId="1" applyNumberFormat="1" applyFont="1" applyFill="1" applyAlignment="1" applyProtection="1">
      <alignment horizontal="center" vertical="center" wrapText="1"/>
    </xf>
    <xf numFmtId="2" fontId="12" fillId="3" borderId="0" xfId="0" applyNumberFormat="1" applyFont="1" applyFill="1" applyAlignment="1" applyProtection="1">
      <alignment vertical="center"/>
    </xf>
    <xf numFmtId="0" fontId="2" fillId="0" borderId="0" xfId="0" applyFont="1" applyFill="1" applyAlignment="1" applyProtection="1">
      <alignment wrapText="1"/>
    </xf>
    <xf numFmtId="0" fontId="3" fillId="0" borderId="2" xfId="1" applyFont="1" applyFill="1" applyBorder="1" applyAlignment="1" applyProtection="1">
      <alignment horizontal="center" wrapText="1"/>
    </xf>
    <xf numFmtId="0" fontId="3" fillId="0" borderId="2" xfId="1" applyFont="1" applyFill="1" applyBorder="1" applyAlignment="1" applyProtection="1">
      <alignment horizontal="left" wrapText="1"/>
    </xf>
    <xf numFmtId="4" fontId="3" fillId="0" borderId="2" xfId="1" applyNumberFormat="1" applyFont="1" applyFill="1" applyBorder="1" applyAlignment="1" applyProtection="1">
      <alignment horizontal="center" vertical="top" wrapText="1"/>
    </xf>
    <xf numFmtId="0" fontId="2" fillId="0" borderId="0" xfId="0" applyFont="1" applyFill="1" applyProtection="1"/>
    <xf numFmtId="2" fontId="5" fillId="0" borderId="0" xfId="0" applyNumberFormat="1" applyFont="1" applyFill="1" applyAlignment="1" applyProtection="1">
      <alignment vertical="top"/>
    </xf>
    <xf numFmtId="49" fontId="4" fillId="0" borderId="0" xfId="0" applyNumberFormat="1" applyFont="1" applyAlignment="1" applyProtection="1">
      <alignment horizontal="left" vertical="top" wrapText="1"/>
    </xf>
    <xf numFmtId="4" fontId="15" fillId="0" borderId="0" xfId="0" applyNumberFormat="1" applyFont="1" applyAlignment="1" applyProtection="1">
      <alignment horizontal="center" vertical="top" wrapText="1"/>
    </xf>
    <xf numFmtId="2" fontId="17" fillId="4" borderId="5" xfId="0" applyNumberFormat="1" applyFont="1" applyFill="1" applyBorder="1" applyAlignment="1" applyProtection="1">
      <alignment horizontal="center" wrapText="1"/>
    </xf>
    <xf numFmtId="2" fontId="17" fillId="4" borderId="6" xfId="0" applyNumberFormat="1" applyFont="1" applyFill="1" applyBorder="1" applyAlignment="1" applyProtection="1">
      <alignment horizontal="center" wrapText="1"/>
    </xf>
    <xf numFmtId="49" fontId="2" fillId="0" borderId="3" xfId="0" applyNumberFormat="1" applyFont="1" applyBorder="1" applyAlignment="1" applyProtection="1">
      <alignment vertical="top" wrapText="1"/>
    </xf>
    <xf numFmtId="0" fontId="2" fillId="0" borderId="3" xfId="0" applyFont="1" applyBorder="1" applyAlignment="1" applyProtection="1">
      <alignment horizontal="center" vertical="top" wrapText="1"/>
    </xf>
    <xf numFmtId="0" fontId="2" fillId="0" borderId="3" xfId="0" applyFont="1" applyBorder="1" applyAlignment="1" applyProtection="1">
      <alignment horizontal="left" vertical="top" wrapText="1"/>
    </xf>
    <xf numFmtId="4" fontId="2" fillId="0" borderId="3" xfId="0" applyNumberFormat="1" applyFont="1" applyBorder="1" applyAlignment="1" applyProtection="1">
      <alignment horizontal="center" vertical="top" wrapText="1"/>
    </xf>
    <xf numFmtId="2" fontId="16" fillId="0" borderId="11" xfId="0" applyNumberFormat="1" applyFont="1" applyBorder="1" applyAlignment="1" applyProtection="1">
      <alignment horizontal="center" wrapText="1"/>
    </xf>
    <xf numFmtId="2" fontId="16" fillId="0" borderId="0" xfId="0" applyNumberFormat="1" applyFont="1" applyAlignment="1" applyProtection="1">
      <alignment horizontal="center" wrapText="1"/>
    </xf>
    <xf numFmtId="4" fontId="11" fillId="0" borderId="0" xfId="0" applyNumberFormat="1" applyFont="1" applyAlignment="1" applyProtection="1">
      <alignment horizontal="center" vertical="top" wrapText="1"/>
    </xf>
    <xf numFmtId="2" fontId="12" fillId="0" borderId="0" xfId="0" applyNumberFormat="1" applyFont="1" applyAlignment="1" applyProtection="1">
      <alignment horizontal="center" wrapText="1"/>
    </xf>
    <xf numFmtId="0" fontId="4" fillId="4" borderId="8" xfId="0" applyFont="1" applyFill="1" applyBorder="1" applyAlignment="1" applyProtection="1">
      <alignment horizontal="left" vertical="top" wrapText="1"/>
    </xf>
    <xf numFmtId="4" fontId="2" fillId="4" borderId="9" xfId="0" applyNumberFormat="1" applyFont="1" applyFill="1" applyBorder="1" applyAlignment="1" applyProtection="1">
      <alignment horizontal="center" vertical="top" wrapText="1"/>
    </xf>
    <xf numFmtId="0" fontId="2" fillId="0" borderId="3" xfId="0" applyFont="1" applyFill="1" applyBorder="1" applyAlignment="1">
      <alignment horizontal="left" vertical="top" wrapText="1"/>
    </xf>
    <xf numFmtId="4" fontId="2" fillId="0" borderId="3" xfId="0" applyNumberFormat="1" applyFont="1" applyFill="1" applyBorder="1" applyAlignment="1">
      <alignment horizontal="center" vertical="top" wrapText="1"/>
    </xf>
    <xf numFmtId="2" fontId="18" fillId="7" borderId="0" xfId="0" applyNumberFormat="1" applyFont="1" applyFill="1" applyAlignment="1">
      <alignment vertical="top"/>
    </xf>
    <xf numFmtId="2" fontId="18" fillId="6" borderId="0" xfId="0" applyNumberFormat="1" applyFont="1" applyFill="1" applyAlignment="1">
      <alignment vertical="top"/>
    </xf>
    <xf numFmtId="2" fontId="18" fillId="11" borderId="0" xfId="0" applyNumberFormat="1" applyFont="1" applyFill="1" applyAlignment="1">
      <alignment vertical="top"/>
    </xf>
    <xf numFmtId="2" fontId="13" fillId="12" borderId="0" xfId="0" applyNumberFormat="1" applyFont="1" applyFill="1" applyAlignment="1">
      <alignment vertical="top"/>
    </xf>
    <xf numFmtId="2" fontId="13" fillId="10" borderId="0" xfId="0" applyNumberFormat="1" applyFont="1" applyFill="1" applyAlignment="1">
      <alignment vertical="top"/>
    </xf>
    <xf numFmtId="2" fontId="13" fillId="9" borderId="0" xfId="0" applyNumberFormat="1" applyFont="1" applyFill="1" applyAlignment="1">
      <alignment vertical="top"/>
    </xf>
    <xf numFmtId="2" fontId="13" fillId="13" borderId="0" xfId="0" applyNumberFormat="1" applyFont="1" applyFill="1" applyAlignment="1">
      <alignment vertical="top"/>
    </xf>
    <xf numFmtId="2" fontId="5" fillId="7" borderId="0" xfId="0" applyNumberFormat="1" applyFont="1" applyFill="1" applyAlignment="1">
      <alignment vertical="top"/>
    </xf>
    <xf numFmtId="2" fontId="5" fillId="5" borderId="0" xfId="0" applyNumberFormat="1" applyFont="1" applyFill="1" applyAlignment="1">
      <alignment vertical="top"/>
    </xf>
    <xf numFmtId="2" fontId="5" fillId="12" borderId="0" xfId="0" applyNumberFormat="1" applyFont="1" applyFill="1" applyAlignment="1">
      <alignment vertical="top"/>
    </xf>
    <xf numFmtId="2" fontId="5" fillId="6" borderId="0" xfId="0" applyNumberFormat="1" applyFont="1" applyFill="1" applyAlignment="1">
      <alignment vertical="top"/>
    </xf>
    <xf numFmtId="2" fontId="5" fillId="11" borderId="0" xfId="0" applyNumberFormat="1" applyFont="1" applyFill="1" applyAlignment="1">
      <alignment vertical="top"/>
    </xf>
    <xf numFmtId="2" fontId="5" fillId="9" borderId="0" xfId="0" applyNumberFormat="1" applyFont="1" applyFill="1" applyAlignment="1">
      <alignment vertical="top"/>
    </xf>
    <xf numFmtId="2" fontId="5" fillId="13" borderId="0" xfId="0" applyNumberFormat="1" applyFont="1" applyFill="1" applyAlignment="1">
      <alignment vertical="top"/>
    </xf>
    <xf numFmtId="2" fontId="5" fillId="7" borderId="0" xfId="0" applyNumberFormat="1" applyFont="1" applyFill="1" applyAlignment="1" applyProtection="1">
      <alignment vertical="top"/>
    </xf>
    <xf numFmtId="2" fontId="14" fillId="5" borderId="0" xfId="0" applyNumberFormat="1" applyFont="1" applyFill="1" applyAlignment="1" applyProtection="1">
      <alignment vertical="top"/>
    </xf>
    <xf numFmtId="2" fontId="5" fillId="12" borderId="0" xfId="0" applyNumberFormat="1" applyFont="1" applyFill="1" applyAlignment="1" applyProtection="1">
      <alignment vertical="top"/>
    </xf>
    <xf numFmtId="2" fontId="5" fillId="11" borderId="0" xfId="0" applyNumberFormat="1" applyFont="1" applyFill="1" applyAlignment="1" applyProtection="1">
      <alignment vertical="top"/>
    </xf>
    <xf numFmtId="2" fontId="5" fillId="6" borderId="0" xfId="0" applyNumberFormat="1" applyFont="1" applyFill="1" applyAlignment="1" applyProtection="1">
      <alignment vertical="top"/>
    </xf>
    <xf numFmtId="2" fontId="13" fillId="6" borderId="0" xfId="0" applyNumberFormat="1" applyFont="1" applyFill="1" applyAlignment="1" applyProtection="1">
      <alignment vertical="top"/>
    </xf>
    <xf numFmtId="2" fontId="14" fillId="13" borderId="0" xfId="0" applyNumberFormat="1" applyFont="1" applyFill="1" applyAlignment="1" applyProtection="1">
      <alignment vertical="top"/>
    </xf>
    <xf numFmtId="2" fontId="13" fillId="13" borderId="0" xfId="0" applyNumberFormat="1" applyFont="1" applyFill="1" applyAlignment="1" applyProtection="1">
      <alignment vertical="top"/>
    </xf>
    <xf numFmtId="2" fontId="5" fillId="9" borderId="0" xfId="0" applyNumberFormat="1" applyFont="1" applyFill="1" applyAlignment="1" applyProtection="1">
      <alignment vertical="top"/>
    </xf>
    <xf numFmtId="2" fontId="13" fillId="11" borderId="12" xfId="0" applyNumberFormat="1" applyFont="1" applyFill="1" applyBorder="1" applyAlignment="1">
      <alignment vertical="top"/>
    </xf>
    <xf numFmtId="2" fontId="13" fillId="6" borderId="12" xfId="0" applyNumberFormat="1" applyFont="1" applyFill="1" applyBorder="1" applyAlignment="1">
      <alignment vertical="top"/>
    </xf>
    <xf numFmtId="2" fontId="13" fillId="13" borderId="12" xfId="0" applyNumberFormat="1" applyFont="1" applyFill="1" applyBorder="1" applyAlignment="1">
      <alignment vertical="top"/>
    </xf>
    <xf numFmtId="4" fontId="16" fillId="0" borderId="0" xfId="0" applyNumberFormat="1" applyFont="1" applyAlignment="1" applyProtection="1">
      <alignment horizontal="center" vertical="top" wrapText="1"/>
    </xf>
    <xf numFmtId="0" fontId="2" fillId="0" borderId="0" xfId="0"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Alignment="1">
      <alignment horizontal="left" vertical="top" wrapText="1"/>
    </xf>
    <xf numFmtId="4" fontId="15" fillId="0" borderId="0" xfId="0" applyNumberFormat="1" applyFont="1" applyFill="1" applyAlignment="1">
      <alignment horizontal="center" vertical="top" wrapText="1"/>
    </xf>
    <xf numFmtId="2" fontId="16" fillId="0" borderId="0" xfId="0" applyNumberFormat="1" applyFont="1" applyFill="1" applyAlignment="1">
      <alignment horizontal="center" wrapText="1"/>
    </xf>
    <xf numFmtId="0" fontId="19" fillId="0" borderId="3" xfId="0" applyFont="1" applyBorder="1" applyAlignment="1">
      <alignment horizontal="left" vertical="top" wrapText="1"/>
    </xf>
    <xf numFmtId="0" fontId="19" fillId="0" borderId="0" xfId="0" applyFont="1" applyAlignment="1">
      <alignment wrapText="1"/>
    </xf>
    <xf numFmtId="49" fontId="19" fillId="0" borderId="3" xfId="0" applyNumberFormat="1" applyFont="1" applyBorder="1" applyAlignment="1">
      <alignment vertical="top" wrapText="1"/>
    </xf>
    <xf numFmtId="0" fontId="19" fillId="0" borderId="3" xfId="0" applyFont="1" applyBorder="1" applyAlignment="1">
      <alignment horizontal="center" vertical="top" wrapText="1"/>
    </xf>
    <xf numFmtId="4" fontId="19" fillId="0" borderId="3" xfId="0" applyNumberFormat="1" applyFont="1" applyBorder="1" applyAlignment="1">
      <alignment horizontal="center" vertical="top" wrapText="1"/>
    </xf>
    <xf numFmtId="0" fontId="19" fillId="0" borderId="0" xfId="0" applyFont="1"/>
    <xf numFmtId="0" fontId="0" fillId="0" borderId="0" xfId="0" applyFill="1"/>
    <xf numFmtId="0" fontId="7" fillId="0" borderId="0" xfId="0" applyFont="1" applyFill="1"/>
    <xf numFmtId="0" fontId="0" fillId="0" borderId="4" xfId="0" applyFill="1" applyBorder="1"/>
    <xf numFmtId="0" fontId="0" fillId="0" borderId="5" xfId="0" applyFill="1" applyBorder="1"/>
    <xf numFmtId="164" fontId="0" fillId="0" borderId="6" xfId="0" applyNumberFormat="1" applyFill="1" applyBorder="1"/>
    <xf numFmtId="164" fontId="0" fillId="0" borderId="0" xfId="0" applyNumberFormat="1" applyFill="1"/>
    <xf numFmtId="0" fontId="0" fillId="0" borderId="0" xfId="0" applyFill="1" applyAlignment="1">
      <alignment horizontal="right"/>
    </xf>
    <xf numFmtId="2" fontId="0" fillId="0" borderId="0" xfId="0" applyNumberFormat="1" applyFill="1"/>
    <xf numFmtId="0" fontId="8" fillId="0" borderId="4" xfId="0" applyFont="1" applyFill="1" applyBorder="1"/>
    <xf numFmtId="164" fontId="8" fillId="0" borderId="6" xfId="0" applyNumberFormat="1" applyFont="1" applyFill="1" applyBorder="1"/>
    <xf numFmtId="2" fontId="10" fillId="0" borderId="7" xfId="0" applyNumberFormat="1" applyFont="1" applyFill="1" applyBorder="1" applyAlignment="1">
      <alignment horizontal="center"/>
    </xf>
    <xf numFmtId="49" fontId="2" fillId="0" borderId="0" xfId="0" applyNumberFormat="1" applyFont="1" applyBorder="1" applyAlignment="1">
      <alignment vertical="top" wrapText="1"/>
    </xf>
    <xf numFmtId="4" fontId="2" fillId="0" borderId="0" xfId="0" applyNumberFormat="1"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4" fontId="20" fillId="0" borderId="0" xfId="0" applyNumberFormat="1" applyFont="1" applyAlignment="1">
      <alignment horizontal="center" vertical="top" wrapText="1"/>
    </xf>
    <xf numFmtId="4" fontId="2" fillId="0" borderId="3" xfId="0" applyNumberFormat="1" applyFont="1" applyFill="1" applyBorder="1" applyAlignment="1" applyProtection="1">
      <alignment horizontal="center" vertical="top" wrapText="1"/>
    </xf>
    <xf numFmtId="0" fontId="0" fillId="0" borderId="0" xfId="0" applyFill="1" applyAlignment="1"/>
    <xf numFmtId="2" fontId="5" fillId="0" borderId="0" xfId="0" applyNumberFormat="1" applyFont="1" applyBorder="1" applyAlignment="1">
      <alignment vertical="top"/>
    </xf>
    <xf numFmtId="49" fontId="6" fillId="0" borderId="0" xfId="0" applyNumberFormat="1" applyFont="1" applyFill="1" applyBorder="1" applyAlignment="1">
      <alignment horizontal="left" wrapText="1"/>
    </xf>
    <xf numFmtId="2" fontId="17" fillId="0" borderId="0" xfId="0" applyNumberFormat="1" applyFont="1" applyFill="1" applyBorder="1" applyAlignment="1">
      <alignment horizontal="center" wrapText="1"/>
    </xf>
    <xf numFmtId="4" fontId="19" fillId="0" borderId="3" xfId="0" applyNumberFormat="1" applyFont="1" applyFill="1" applyBorder="1" applyAlignment="1">
      <alignment horizontal="center" vertical="top" wrapText="1"/>
    </xf>
    <xf numFmtId="0" fontId="22" fillId="0" borderId="0" xfId="0" applyFont="1" applyBorder="1" applyAlignment="1">
      <alignment vertical="center"/>
    </xf>
    <xf numFmtId="0" fontId="22" fillId="0" borderId="0" xfId="0" applyFont="1" applyBorder="1" applyAlignment="1">
      <alignment vertical="center" wrapText="1"/>
    </xf>
    <xf numFmtId="0" fontId="21" fillId="0" borderId="0" xfId="0" applyFont="1" applyBorder="1" applyAlignment="1">
      <alignment vertical="center"/>
    </xf>
    <xf numFmtId="0" fontId="2" fillId="0" borderId="0" xfId="0" applyFont="1" applyBorder="1" applyAlignment="1">
      <alignment vertical="top" wrapText="1"/>
    </xf>
    <xf numFmtId="0" fontId="0" fillId="0" borderId="0" xfId="0" applyBorder="1"/>
    <xf numFmtId="0" fontId="22" fillId="0" borderId="0" xfId="0" applyFont="1" applyBorder="1" applyAlignment="1">
      <alignment horizontal="center" vertical="center" wrapText="1"/>
    </xf>
    <xf numFmtId="49" fontId="4" fillId="0" borderId="0" xfId="0" applyNumberFormat="1" applyFont="1" applyAlignment="1">
      <alignment horizontal="left" vertical="top" wrapText="1"/>
    </xf>
    <xf numFmtId="0" fontId="9" fillId="0" borderId="0" xfId="0" applyFont="1" applyFill="1" applyAlignment="1">
      <alignment horizontal="left"/>
    </xf>
    <xf numFmtId="0" fontId="0" fillId="0" borderId="0" xfId="0" applyFill="1" applyAlignment="1">
      <alignment horizontal="left"/>
    </xf>
    <xf numFmtId="0" fontId="0" fillId="0" borderId="0" xfId="0" applyFill="1" applyAlignment="1">
      <alignment horizontal="left" wrapText="1"/>
    </xf>
    <xf numFmtId="0" fontId="22" fillId="0" borderId="0" xfId="0" applyFont="1" applyBorder="1" applyAlignment="1">
      <alignment vertical="center" wrapText="1"/>
    </xf>
    <xf numFmtId="0" fontId="21" fillId="0" borderId="0" xfId="0" applyFont="1" applyBorder="1" applyAlignment="1">
      <alignment vertical="center" wrapText="1"/>
    </xf>
    <xf numFmtId="0" fontId="2" fillId="0" borderId="0" xfId="0" applyFont="1" applyBorder="1" applyAlignment="1">
      <alignment vertical="top" wrapText="1"/>
    </xf>
    <xf numFmtId="4" fontId="4" fillId="4" borderId="9" xfId="0" applyNumberFormat="1" applyFont="1" applyFill="1" applyBorder="1" applyAlignment="1" applyProtection="1">
      <alignment horizontal="right" vertical="top" wrapText="1"/>
    </xf>
    <xf numFmtId="4" fontId="4" fillId="4" borderId="10" xfId="0" applyNumberFormat="1" applyFont="1" applyFill="1" applyBorder="1" applyAlignment="1" applyProtection="1">
      <alignment horizontal="right" vertical="top" wrapText="1"/>
    </xf>
    <xf numFmtId="49" fontId="4" fillId="0" borderId="0" xfId="0" applyNumberFormat="1" applyFont="1" applyAlignment="1" applyProtection="1">
      <alignment horizontal="left" vertical="top" wrapText="1"/>
    </xf>
    <xf numFmtId="49" fontId="6" fillId="4" borderId="4" xfId="0" applyNumberFormat="1" applyFont="1" applyFill="1" applyBorder="1" applyAlignment="1" applyProtection="1">
      <alignment horizontal="left" wrapText="1"/>
    </xf>
    <xf numFmtId="49" fontId="6" fillId="4" borderId="5" xfId="0" applyNumberFormat="1" applyFont="1" applyFill="1" applyBorder="1" applyAlignment="1" applyProtection="1">
      <alignment horizontal="left" wrapText="1"/>
    </xf>
    <xf numFmtId="49" fontId="5" fillId="0" borderId="0" xfId="0" applyNumberFormat="1" applyFont="1" applyAlignment="1" applyProtection="1">
      <alignment horizontal="left" wrapText="1"/>
    </xf>
    <xf numFmtId="49" fontId="5" fillId="0" borderId="11" xfId="0" applyNumberFormat="1" applyFont="1" applyBorder="1" applyAlignment="1" applyProtection="1">
      <alignment horizontal="left" wrapText="1"/>
    </xf>
    <xf numFmtId="49" fontId="4" fillId="0" borderId="0" xfId="0" applyNumberFormat="1" applyFont="1" applyAlignment="1">
      <alignment horizontal="left" vertical="top" wrapText="1"/>
    </xf>
    <xf numFmtId="49" fontId="6" fillId="4" borderId="4" xfId="0" applyNumberFormat="1" applyFont="1" applyFill="1" applyBorder="1" applyAlignment="1">
      <alignment horizontal="left" wrapText="1"/>
    </xf>
    <xf numFmtId="49" fontId="6" fillId="4" borderId="5" xfId="0" applyNumberFormat="1" applyFont="1" applyFill="1" applyBorder="1" applyAlignment="1">
      <alignment horizontal="left" wrapText="1"/>
    </xf>
    <xf numFmtId="4" fontId="4" fillId="4" borderId="9" xfId="0" applyNumberFormat="1" applyFont="1" applyFill="1" applyBorder="1" applyAlignment="1">
      <alignment horizontal="right" vertical="top" wrapText="1"/>
    </xf>
    <xf numFmtId="4" fontId="4" fillId="4" borderId="10" xfId="0" applyNumberFormat="1" applyFont="1" applyFill="1" applyBorder="1" applyAlignment="1">
      <alignment horizontal="right" vertical="top" wrapText="1"/>
    </xf>
    <xf numFmtId="49" fontId="5" fillId="0" borderId="11" xfId="0" applyNumberFormat="1" applyFont="1" applyBorder="1" applyAlignment="1">
      <alignment horizontal="left" wrapText="1"/>
    </xf>
    <xf numFmtId="49" fontId="5" fillId="0" borderId="0" xfId="0" applyNumberFormat="1" applyFont="1" applyAlignment="1">
      <alignment horizontal="left" wrapText="1"/>
    </xf>
    <xf numFmtId="49" fontId="5" fillId="0" borderId="0" xfId="0" applyNumberFormat="1" applyFont="1" applyFill="1" applyAlignment="1">
      <alignment horizontal="left" wrapText="1"/>
    </xf>
  </cellXfs>
  <cellStyles count="2">
    <cellStyle name="Izhod" xfId="1" builtinId="2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_preddela_1" connectionId="1" xr16:uid="{00000000-0016-0000-01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_preddela_1" connectionId="2" xr16:uid="{00000000-0016-0000-02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1_preddela_1" connectionId="6" xr16:uid="{00000000-0016-0000-0300-000002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1_preddela_1" connectionId="3" xr16:uid="{00000000-0016-0000-04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1_preddela_1" connectionId="4" xr16:uid="{00000000-0016-0000-0600-000005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1_preddela_1" connectionId="5" xr16:uid="{00000000-0016-0000-0700-000006000000}" autoFormatId="16" applyNumberFormats="0" applyBorderFormats="0" applyFontFormats="1" applyPatternFormats="1" applyAlignmentFormats="0" applyWidthHeightFormats="0"/>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C00000"/>
  </sheetPr>
  <dimension ref="B9:I46"/>
  <sheetViews>
    <sheetView tabSelected="1" view="pageBreakPreview" zoomScale="85" zoomScaleNormal="85" zoomScaleSheetLayoutView="85" zoomScalePageLayoutView="120" workbookViewId="0">
      <selection activeCell="A37" sqref="A37:I37"/>
    </sheetView>
  </sheetViews>
  <sheetFormatPr defaultRowHeight="14.5" x14ac:dyDescent="0.35"/>
  <cols>
    <col min="1" max="1" width="2.81640625" style="114" customWidth="1"/>
    <col min="2" max="2" width="10.453125" style="114" customWidth="1"/>
    <col min="3" max="4" width="9.1796875" style="114"/>
    <col min="5" max="5" width="8.26953125" style="114" customWidth="1"/>
    <col min="6" max="6" width="9.54296875" style="114" customWidth="1"/>
    <col min="7" max="7" width="3.26953125" style="114" customWidth="1"/>
    <col min="8" max="8" width="19.81640625" style="114" customWidth="1"/>
    <col min="9" max="9" width="7.26953125" style="114" customWidth="1"/>
    <col min="10" max="10" width="12.7265625" style="114" customWidth="1"/>
    <col min="11" max="262" width="9.1796875" style="114"/>
    <col min="263" max="263" width="7.453125" style="114" customWidth="1"/>
    <col min="264" max="264" width="20.453125" style="114" customWidth="1"/>
    <col min="265" max="265" width="17.1796875" style="114" customWidth="1"/>
    <col min="266" max="266" width="12.7265625" style="114" customWidth="1"/>
    <col min="267" max="518" width="9.1796875" style="114"/>
    <col min="519" max="519" width="7.453125" style="114" customWidth="1"/>
    <col min="520" max="520" width="20.453125" style="114" customWidth="1"/>
    <col min="521" max="521" width="17.1796875" style="114" customWidth="1"/>
    <col min="522" max="522" width="12.7265625" style="114" customWidth="1"/>
    <col min="523" max="774" width="9.1796875" style="114"/>
    <col min="775" max="775" width="7.453125" style="114" customWidth="1"/>
    <col min="776" max="776" width="20.453125" style="114" customWidth="1"/>
    <col min="777" max="777" width="17.1796875" style="114" customWidth="1"/>
    <col min="778" max="778" width="12.7265625" style="114" customWidth="1"/>
    <col min="779" max="1030" width="9.1796875" style="114"/>
    <col min="1031" max="1031" width="7.453125" style="114" customWidth="1"/>
    <col min="1032" max="1032" width="20.453125" style="114" customWidth="1"/>
    <col min="1033" max="1033" width="17.1796875" style="114" customWidth="1"/>
    <col min="1034" max="1034" width="12.7265625" style="114" customWidth="1"/>
    <col min="1035" max="1286" width="9.1796875" style="114"/>
    <col min="1287" max="1287" width="7.453125" style="114" customWidth="1"/>
    <col min="1288" max="1288" width="20.453125" style="114" customWidth="1"/>
    <col min="1289" max="1289" width="17.1796875" style="114" customWidth="1"/>
    <col min="1290" max="1290" width="12.7265625" style="114" customWidth="1"/>
    <col min="1291" max="1542" width="9.1796875" style="114"/>
    <col min="1543" max="1543" width="7.453125" style="114" customWidth="1"/>
    <col min="1544" max="1544" width="20.453125" style="114" customWidth="1"/>
    <col min="1545" max="1545" width="17.1796875" style="114" customWidth="1"/>
    <col min="1546" max="1546" width="12.7265625" style="114" customWidth="1"/>
    <col min="1547" max="1798" width="9.1796875" style="114"/>
    <col min="1799" max="1799" width="7.453125" style="114" customWidth="1"/>
    <col min="1800" max="1800" width="20.453125" style="114" customWidth="1"/>
    <col min="1801" max="1801" width="17.1796875" style="114" customWidth="1"/>
    <col min="1802" max="1802" width="12.7265625" style="114" customWidth="1"/>
    <col min="1803" max="2054" width="9.1796875" style="114"/>
    <col min="2055" max="2055" width="7.453125" style="114" customWidth="1"/>
    <col min="2056" max="2056" width="20.453125" style="114" customWidth="1"/>
    <col min="2057" max="2057" width="17.1796875" style="114" customWidth="1"/>
    <col min="2058" max="2058" width="12.7265625" style="114" customWidth="1"/>
    <col min="2059" max="2310" width="9.1796875" style="114"/>
    <col min="2311" max="2311" width="7.453125" style="114" customWidth="1"/>
    <col min="2312" max="2312" width="20.453125" style="114" customWidth="1"/>
    <col min="2313" max="2313" width="17.1796875" style="114" customWidth="1"/>
    <col min="2314" max="2314" width="12.7265625" style="114" customWidth="1"/>
    <col min="2315" max="2566" width="9.1796875" style="114"/>
    <col min="2567" max="2567" width="7.453125" style="114" customWidth="1"/>
    <col min="2568" max="2568" width="20.453125" style="114" customWidth="1"/>
    <col min="2569" max="2569" width="17.1796875" style="114" customWidth="1"/>
    <col min="2570" max="2570" width="12.7265625" style="114" customWidth="1"/>
    <col min="2571" max="2822" width="9.1796875" style="114"/>
    <col min="2823" max="2823" width="7.453125" style="114" customWidth="1"/>
    <col min="2824" max="2824" width="20.453125" style="114" customWidth="1"/>
    <col min="2825" max="2825" width="17.1796875" style="114" customWidth="1"/>
    <col min="2826" max="2826" width="12.7265625" style="114" customWidth="1"/>
    <col min="2827" max="3078" width="9.1796875" style="114"/>
    <col min="3079" max="3079" width="7.453125" style="114" customWidth="1"/>
    <col min="3080" max="3080" width="20.453125" style="114" customWidth="1"/>
    <col min="3081" max="3081" width="17.1796875" style="114" customWidth="1"/>
    <col min="3082" max="3082" width="12.7265625" style="114" customWidth="1"/>
    <col min="3083" max="3334" width="9.1796875" style="114"/>
    <col min="3335" max="3335" width="7.453125" style="114" customWidth="1"/>
    <col min="3336" max="3336" width="20.453125" style="114" customWidth="1"/>
    <col min="3337" max="3337" width="17.1796875" style="114" customWidth="1"/>
    <col min="3338" max="3338" width="12.7265625" style="114" customWidth="1"/>
    <col min="3339" max="3590" width="9.1796875" style="114"/>
    <col min="3591" max="3591" width="7.453125" style="114" customWidth="1"/>
    <col min="3592" max="3592" width="20.453125" style="114" customWidth="1"/>
    <col min="3593" max="3593" width="17.1796875" style="114" customWidth="1"/>
    <col min="3594" max="3594" width="12.7265625" style="114" customWidth="1"/>
    <col min="3595" max="3846" width="9.1796875" style="114"/>
    <col min="3847" max="3847" width="7.453125" style="114" customWidth="1"/>
    <col min="3848" max="3848" width="20.453125" style="114" customWidth="1"/>
    <col min="3849" max="3849" width="17.1796875" style="114" customWidth="1"/>
    <col min="3850" max="3850" width="12.7265625" style="114" customWidth="1"/>
    <col min="3851" max="4102" width="9.1796875" style="114"/>
    <col min="4103" max="4103" width="7.453125" style="114" customWidth="1"/>
    <col min="4104" max="4104" width="20.453125" style="114" customWidth="1"/>
    <col min="4105" max="4105" width="17.1796875" style="114" customWidth="1"/>
    <col min="4106" max="4106" width="12.7265625" style="114" customWidth="1"/>
    <col min="4107" max="4358" width="9.1796875" style="114"/>
    <col min="4359" max="4359" width="7.453125" style="114" customWidth="1"/>
    <col min="4360" max="4360" width="20.453125" style="114" customWidth="1"/>
    <col min="4361" max="4361" width="17.1796875" style="114" customWidth="1"/>
    <col min="4362" max="4362" width="12.7265625" style="114" customWidth="1"/>
    <col min="4363" max="4614" width="9.1796875" style="114"/>
    <col min="4615" max="4615" width="7.453125" style="114" customWidth="1"/>
    <col min="4616" max="4616" width="20.453125" style="114" customWidth="1"/>
    <col min="4617" max="4617" width="17.1796875" style="114" customWidth="1"/>
    <col min="4618" max="4618" width="12.7265625" style="114" customWidth="1"/>
    <col min="4619" max="4870" width="9.1796875" style="114"/>
    <col min="4871" max="4871" width="7.453125" style="114" customWidth="1"/>
    <col min="4872" max="4872" width="20.453125" style="114" customWidth="1"/>
    <col min="4873" max="4873" width="17.1796875" style="114" customWidth="1"/>
    <col min="4874" max="4874" width="12.7265625" style="114" customWidth="1"/>
    <col min="4875" max="5126" width="9.1796875" style="114"/>
    <col min="5127" max="5127" width="7.453125" style="114" customWidth="1"/>
    <col min="5128" max="5128" width="20.453125" style="114" customWidth="1"/>
    <col min="5129" max="5129" width="17.1796875" style="114" customWidth="1"/>
    <col min="5130" max="5130" width="12.7265625" style="114" customWidth="1"/>
    <col min="5131" max="5382" width="9.1796875" style="114"/>
    <col min="5383" max="5383" width="7.453125" style="114" customWidth="1"/>
    <col min="5384" max="5384" width="20.453125" style="114" customWidth="1"/>
    <col min="5385" max="5385" width="17.1796875" style="114" customWidth="1"/>
    <col min="5386" max="5386" width="12.7265625" style="114" customWidth="1"/>
    <col min="5387" max="5638" width="9.1796875" style="114"/>
    <col min="5639" max="5639" width="7.453125" style="114" customWidth="1"/>
    <col min="5640" max="5640" width="20.453125" style="114" customWidth="1"/>
    <col min="5641" max="5641" width="17.1796875" style="114" customWidth="1"/>
    <col min="5642" max="5642" width="12.7265625" style="114" customWidth="1"/>
    <col min="5643" max="5894" width="9.1796875" style="114"/>
    <col min="5895" max="5895" width="7.453125" style="114" customWidth="1"/>
    <col min="5896" max="5896" width="20.453125" style="114" customWidth="1"/>
    <col min="5897" max="5897" width="17.1796875" style="114" customWidth="1"/>
    <col min="5898" max="5898" width="12.7265625" style="114" customWidth="1"/>
    <col min="5899" max="6150" width="9.1796875" style="114"/>
    <col min="6151" max="6151" width="7.453125" style="114" customWidth="1"/>
    <col min="6152" max="6152" width="20.453125" style="114" customWidth="1"/>
    <col min="6153" max="6153" width="17.1796875" style="114" customWidth="1"/>
    <col min="6154" max="6154" width="12.7265625" style="114" customWidth="1"/>
    <col min="6155" max="6406" width="9.1796875" style="114"/>
    <col min="6407" max="6407" width="7.453125" style="114" customWidth="1"/>
    <col min="6408" max="6408" width="20.453125" style="114" customWidth="1"/>
    <col min="6409" max="6409" width="17.1796875" style="114" customWidth="1"/>
    <col min="6410" max="6410" width="12.7265625" style="114" customWidth="1"/>
    <col min="6411" max="6662" width="9.1796875" style="114"/>
    <col min="6663" max="6663" width="7.453125" style="114" customWidth="1"/>
    <col min="6664" max="6664" width="20.453125" style="114" customWidth="1"/>
    <col min="6665" max="6665" width="17.1796875" style="114" customWidth="1"/>
    <col min="6666" max="6666" width="12.7265625" style="114" customWidth="1"/>
    <col min="6667" max="6918" width="9.1796875" style="114"/>
    <col min="6919" max="6919" width="7.453125" style="114" customWidth="1"/>
    <col min="6920" max="6920" width="20.453125" style="114" customWidth="1"/>
    <col min="6921" max="6921" width="17.1796875" style="114" customWidth="1"/>
    <col min="6922" max="6922" width="12.7265625" style="114" customWidth="1"/>
    <col min="6923" max="7174" width="9.1796875" style="114"/>
    <col min="7175" max="7175" width="7.453125" style="114" customWidth="1"/>
    <col min="7176" max="7176" width="20.453125" style="114" customWidth="1"/>
    <col min="7177" max="7177" width="17.1796875" style="114" customWidth="1"/>
    <col min="7178" max="7178" width="12.7265625" style="114" customWidth="1"/>
    <col min="7179" max="7430" width="9.1796875" style="114"/>
    <col min="7431" max="7431" width="7.453125" style="114" customWidth="1"/>
    <col min="7432" max="7432" width="20.453125" style="114" customWidth="1"/>
    <col min="7433" max="7433" width="17.1796875" style="114" customWidth="1"/>
    <col min="7434" max="7434" width="12.7265625" style="114" customWidth="1"/>
    <col min="7435" max="7686" width="9.1796875" style="114"/>
    <col min="7687" max="7687" width="7.453125" style="114" customWidth="1"/>
    <col min="7688" max="7688" width="20.453125" style="114" customWidth="1"/>
    <col min="7689" max="7689" width="17.1796875" style="114" customWidth="1"/>
    <col min="7690" max="7690" width="12.7265625" style="114" customWidth="1"/>
    <col min="7691" max="7942" width="9.1796875" style="114"/>
    <col min="7943" max="7943" width="7.453125" style="114" customWidth="1"/>
    <col min="7944" max="7944" width="20.453125" style="114" customWidth="1"/>
    <col min="7945" max="7945" width="17.1796875" style="114" customWidth="1"/>
    <col min="7946" max="7946" width="12.7265625" style="114" customWidth="1"/>
    <col min="7947" max="8198" width="9.1796875" style="114"/>
    <col min="8199" max="8199" width="7.453125" style="114" customWidth="1"/>
    <col min="8200" max="8200" width="20.453125" style="114" customWidth="1"/>
    <col min="8201" max="8201" width="17.1796875" style="114" customWidth="1"/>
    <col min="8202" max="8202" width="12.7265625" style="114" customWidth="1"/>
    <col min="8203" max="8454" width="9.1796875" style="114"/>
    <col min="8455" max="8455" width="7.453125" style="114" customWidth="1"/>
    <col min="8456" max="8456" width="20.453125" style="114" customWidth="1"/>
    <col min="8457" max="8457" width="17.1796875" style="114" customWidth="1"/>
    <col min="8458" max="8458" width="12.7265625" style="114" customWidth="1"/>
    <col min="8459" max="8710" width="9.1796875" style="114"/>
    <col min="8711" max="8711" width="7.453125" style="114" customWidth="1"/>
    <col min="8712" max="8712" width="20.453125" style="114" customWidth="1"/>
    <col min="8713" max="8713" width="17.1796875" style="114" customWidth="1"/>
    <col min="8714" max="8714" width="12.7265625" style="114" customWidth="1"/>
    <col min="8715" max="8966" width="9.1796875" style="114"/>
    <col min="8967" max="8967" width="7.453125" style="114" customWidth="1"/>
    <col min="8968" max="8968" width="20.453125" style="114" customWidth="1"/>
    <col min="8969" max="8969" width="17.1796875" style="114" customWidth="1"/>
    <col min="8970" max="8970" width="12.7265625" style="114" customWidth="1"/>
    <col min="8971" max="9222" width="9.1796875" style="114"/>
    <col min="9223" max="9223" width="7.453125" style="114" customWidth="1"/>
    <col min="9224" max="9224" width="20.453125" style="114" customWidth="1"/>
    <col min="9225" max="9225" width="17.1796875" style="114" customWidth="1"/>
    <col min="9226" max="9226" width="12.7265625" style="114" customWidth="1"/>
    <col min="9227" max="9478" width="9.1796875" style="114"/>
    <col min="9479" max="9479" width="7.453125" style="114" customWidth="1"/>
    <col min="9480" max="9480" width="20.453125" style="114" customWidth="1"/>
    <col min="9481" max="9481" width="17.1796875" style="114" customWidth="1"/>
    <col min="9482" max="9482" width="12.7265625" style="114" customWidth="1"/>
    <col min="9483" max="9734" width="9.1796875" style="114"/>
    <col min="9735" max="9735" width="7.453125" style="114" customWidth="1"/>
    <col min="9736" max="9736" width="20.453125" style="114" customWidth="1"/>
    <col min="9737" max="9737" width="17.1796875" style="114" customWidth="1"/>
    <col min="9738" max="9738" width="12.7265625" style="114" customWidth="1"/>
    <col min="9739" max="9990" width="9.1796875" style="114"/>
    <col min="9991" max="9991" width="7.453125" style="114" customWidth="1"/>
    <col min="9992" max="9992" width="20.453125" style="114" customWidth="1"/>
    <col min="9993" max="9993" width="17.1796875" style="114" customWidth="1"/>
    <col min="9994" max="9994" width="12.7265625" style="114" customWidth="1"/>
    <col min="9995" max="10246" width="9.1796875" style="114"/>
    <col min="10247" max="10247" width="7.453125" style="114" customWidth="1"/>
    <col min="10248" max="10248" width="20.453125" style="114" customWidth="1"/>
    <col min="10249" max="10249" width="17.1796875" style="114" customWidth="1"/>
    <col min="10250" max="10250" width="12.7265625" style="114" customWidth="1"/>
    <col min="10251" max="10502" width="9.1796875" style="114"/>
    <col min="10503" max="10503" width="7.453125" style="114" customWidth="1"/>
    <col min="10504" max="10504" width="20.453125" style="114" customWidth="1"/>
    <col min="10505" max="10505" width="17.1796875" style="114" customWidth="1"/>
    <col min="10506" max="10506" width="12.7265625" style="114" customWidth="1"/>
    <col min="10507" max="10758" width="9.1796875" style="114"/>
    <col min="10759" max="10759" width="7.453125" style="114" customWidth="1"/>
    <col min="10760" max="10760" width="20.453125" style="114" customWidth="1"/>
    <col min="10761" max="10761" width="17.1796875" style="114" customWidth="1"/>
    <col min="10762" max="10762" width="12.7265625" style="114" customWidth="1"/>
    <col min="10763" max="11014" width="9.1796875" style="114"/>
    <col min="11015" max="11015" width="7.453125" style="114" customWidth="1"/>
    <col min="11016" max="11016" width="20.453125" style="114" customWidth="1"/>
    <col min="11017" max="11017" width="17.1796875" style="114" customWidth="1"/>
    <col min="11018" max="11018" width="12.7265625" style="114" customWidth="1"/>
    <col min="11019" max="11270" width="9.1796875" style="114"/>
    <col min="11271" max="11271" width="7.453125" style="114" customWidth="1"/>
    <col min="11272" max="11272" width="20.453125" style="114" customWidth="1"/>
    <col min="11273" max="11273" width="17.1796875" style="114" customWidth="1"/>
    <col min="11274" max="11274" width="12.7265625" style="114" customWidth="1"/>
    <col min="11275" max="11526" width="9.1796875" style="114"/>
    <col min="11527" max="11527" width="7.453125" style="114" customWidth="1"/>
    <col min="11528" max="11528" width="20.453125" style="114" customWidth="1"/>
    <col min="11529" max="11529" width="17.1796875" style="114" customWidth="1"/>
    <col min="11530" max="11530" width="12.7265625" style="114" customWidth="1"/>
    <col min="11531" max="11782" width="9.1796875" style="114"/>
    <col min="11783" max="11783" width="7.453125" style="114" customWidth="1"/>
    <col min="11784" max="11784" width="20.453125" style="114" customWidth="1"/>
    <col min="11785" max="11785" width="17.1796875" style="114" customWidth="1"/>
    <col min="11786" max="11786" width="12.7265625" style="114" customWidth="1"/>
    <col min="11787" max="12038" width="9.1796875" style="114"/>
    <col min="12039" max="12039" width="7.453125" style="114" customWidth="1"/>
    <col min="12040" max="12040" width="20.453125" style="114" customWidth="1"/>
    <col min="12041" max="12041" width="17.1796875" style="114" customWidth="1"/>
    <col min="12042" max="12042" width="12.7265625" style="114" customWidth="1"/>
    <col min="12043" max="12294" width="9.1796875" style="114"/>
    <col min="12295" max="12295" width="7.453125" style="114" customWidth="1"/>
    <col min="12296" max="12296" width="20.453125" style="114" customWidth="1"/>
    <col min="12297" max="12297" width="17.1796875" style="114" customWidth="1"/>
    <col min="12298" max="12298" width="12.7265625" style="114" customWidth="1"/>
    <col min="12299" max="12550" width="9.1796875" style="114"/>
    <col min="12551" max="12551" width="7.453125" style="114" customWidth="1"/>
    <col min="12552" max="12552" width="20.453125" style="114" customWidth="1"/>
    <col min="12553" max="12553" width="17.1796875" style="114" customWidth="1"/>
    <col min="12554" max="12554" width="12.7265625" style="114" customWidth="1"/>
    <col min="12555" max="12806" width="9.1796875" style="114"/>
    <col min="12807" max="12807" width="7.453125" style="114" customWidth="1"/>
    <col min="12808" max="12808" width="20.453125" style="114" customWidth="1"/>
    <col min="12809" max="12809" width="17.1796875" style="114" customWidth="1"/>
    <col min="12810" max="12810" width="12.7265625" style="114" customWidth="1"/>
    <col min="12811" max="13062" width="9.1796875" style="114"/>
    <col min="13063" max="13063" width="7.453125" style="114" customWidth="1"/>
    <col min="13064" max="13064" width="20.453125" style="114" customWidth="1"/>
    <col min="13065" max="13065" width="17.1796875" style="114" customWidth="1"/>
    <col min="13066" max="13066" width="12.7265625" style="114" customWidth="1"/>
    <col min="13067" max="13318" width="9.1796875" style="114"/>
    <col min="13319" max="13319" width="7.453125" style="114" customWidth="1"/>
    <col min="13320" max="13320" width="20.453125" style="114" customWidth="1"/>
    <col min="13321" max="13321" width="17.1796875" style="114" customWidth="1"/>
    <col min="13322" max="13322" width="12.7265625" style="114" customWidth="1"/>
    <col min="13323" max="13574" width="9.1796875" style="114"/>
    <col min="13575" max="13575" width="7.453125" style="114" customWidth="1"/>
    <col min="13576" max="13576" width="20.453125" style="114" customWidth="1"/>
    <col min="13577" max="13577" width="17.1796875" style="114" customWidth="1"/>
    <col min="13578" max="13578" width="12.7265625" style="114" customWidth="1"/>
    <col min="13579" max="13830" width="9.1796875" style="114"/>
    <col min="13831" max="13831" width="7.453125" style="114" customWidth="1"/>
    <col min="13832" max="13832" width="20.453125" style="114" customWidth="1"/>
    <col min="13833" max="13833" width="17.1796875" style="114" customWidth="1"/>
    <col min="13834" max="13834" width="12.7265625" style="114" customWidth="1"/>
    <col min="13835" max="14086" width="9.1796875" style="114"/>
    <col min="14087" max="14087" width="7.453125" style="114" customWidth="1"/>
    <col min="14088" max="14088" width="20.453125" style="114" customWidth="1"/>
    <col min="14089" max="14089" width="17.1796875" style="114" customWidth="1"/>
    <col min="14090" max="14090" width="12.7265625" style="114" customWidth="1"/>
    <col min="14091" max="14342" width="9.1796875" style="114"/>
    <col min="14343" max="14343" width="7.453125" style="114" customWidth="1"/>
    <col min="14344" max="14344" width="20.453125" style="114" customWidth="1"/>
    <col min="14345" max="14345" width="17.1796875" style="114" customWidth="1"/>
    <col min="14346" max="14346" width="12.7265625" style="114" customWidth="1"/>
    <col min="14347" max="14598" width="9.1796875" style="114"/>
    <col min="14599" max="14599" width="7.453125" style="114" customWidth="1"/>
    <col min="14600" max="14600" width="20.453125" style="114" customWidth="1"/>
    <col min="14601" max="14601" width="17.1796875" style="114" customWidth="1"/>
    <col min="14602" max="14602" width="12.7265625" style="114" customWidth="1"/>
    <col min="14603" max="14854" width="9.1796875" style="114"/>
    <col min="14855" max="14855" width="7.453125" style="114" customWidth="1"/>
    <col min="14856" max="14856" width="20.453125" style="114" customWidth="1"/>
    <col min="14857" max="14857" width="17.1796875" style="114" customWidth="1"/>
    <col min="14858" max="14858" width="12.7265625" style="114" customWidth="1"/>
    <col min="14859" max="15110" width="9.1796875" style="114"/>
    <col min="15111" max="15111" width="7.453125" style="114" customWidth="1"/>
    <col min="15112" max="15112" width="20.453125" style="114" customWidth="1"/>
    <col min="15113" max="15113" width="17.1796875" style="114" customWidth="1"/>
    <col min="15114" max="15114" width="12.7265625" style="114" customWidth="1"/>
    <col min="15115" max="15366" width="9.1796875" style="114"/>
    <col min="15367" max="15367" width="7.453125" style="114" customWidth="1"/>
    <col min="15368" max="15368" width="20.453125" style="114" customWidth="1"/>
    <col min="15369" max="15369" width="17.1796875" style="114" customWidth="1"/>
    <col min="15370" max="15370" width="12.7265625" style="114" customWidth="1"/>
    <col min="15371" max="15622" width="9.1796875" style="114"/>
    <col min="15623" max="15623" width="7.453125" style="114" customWidth="1"/>
    <col min="15624" max="15624" width="20.453125" style="114" customWidth="1"/>
    <col min="15625" max="15625" width="17.1796875" style="114" customWidth="1"/>
    <col min="15626" max="15626" width="12.7265625" style="114" customWidth="1"/>
    <col min="15627" max="15878" width="9.1796875" style="114"/>
    <col min="15879" max="15879" width="7.453125" style="114" customWidth="1"/>
    <col min="15880" max="15880" width="20.453125" style="114" customWidth="1"/>
    <col min="15881" max="15881" width="17.1796875" style="114" customWidth="1"/>
    <col min="15882" max="15882" width="12.7265625" style="114" customWidth="1"/>
    <col min="15883" max="16134" width="9.1796875" style="114"/>
    <col min="16135" max="16135" width="7.453125" style="114" customWidth="1"/>
    <col min="16136" max="16136" width="20.453125" style="114" customWidth="1"/>
    <col min="16137" max="16137" width="17.1796875" style="114" customWidth="1"/>
    <col min="16138" max="16138" width="12.7265625" style="114" customWidth="1"/>
    <col min="16139" max="16384" width="9.1796875" style="114"/>
  </cols>
  <sheetData>
    <row r="9" spans="3:9" x14ac:dyDescent="0.35">
      <c r="C9" s="114" t="s">
        <v>36</v>
      </c>
      <c r="E9" s="144" t="s">
        <v>238</v>
      </c>
      <c r="F9" s="144"/>
      <c r="G9" s="144"/>
      <c r="H9" s="144"/>
    </row>
    <row r="11" spans="3:9" ht="15" customHeight="1" x14ac:dyDescent="0.35">
      <c r="C11" s="114" t="s">
        <v>37</v>
      </c>
      <c r="D11" s="145" t="s">
        <v>237</v>
      </c>
      <c r="E11" s="145"/>
      <c r="F11" s="145"/>
      <c r="G11" s="145"/>
      <c r="H11" s="145"/>
      <c r="I11" s="145"/>
    </row>
    <row r="12" spans="3:9" ht="15" customHeight="1" x14ac:dyDescent="0.35">
      <c r="D12" s="131"/>
      <c r="E12" s="131"/>
      <c r="F12" s="131"/>
      <c r="G12" s="131"/>
      <c r="H12" s="131"/>
      <c r="I12" s="131"/>
    </row>
    <row r="13" spans="3:9" x14ac:dyDescent="0.35">
      <c r="D13" s="131"/>
      <c r="E13" s="131"/>
      <c r="F13" s="131"/>
      <c r="G13" s="131"/>
      <c r="H13" s="131"/>
      <c r="I13" s="131"/>
    </row>
    <row r="17" spans="3:8" ht="15.5" x14ac:dyDescent="0.35">
      <c r="C17" s="115" t="s">
        <v>38</v>
      </c>
    </row>
    <row r="21" spans="3:8" x14ac:dyDescent="0.35">
      <c r="C21" s="116" t="s">
        <v>159</v>
      </c>
      <c r="D21" s="117"/>
      <c r="E21" s="117"/>
      <c r="F21" s="117"/>
      <c r="G21" s="117"/>
      <c r="H21" s="118" t="str">
        <f>'1. PREDDELA'!F40</f>
        <v/>
      </c>
    </row>
    <row r="22" spans="3:8" x14ac:dyDescent="0.35">
      <c r="H22" s="119"/>
    </row>
    <row r="23" spans="3:8" x14ac:dyDescent="0.35">
      <c r="C23" s="116" t="s">
        <v>160</v>
      </c>
      <c r="D23" s="117"/>
      <c r="E23" s="117"/>
      <c r="F23" s="117"/>
      <c r="G23" s="117"/>
      <c r="H23" s="118" t="str">
        <f>'2. ZEMELJSKA DELA'!F26</f>
        <v/>
      </c>
    </row>
    <row r="24" spans="3:8" x14ac:dyDescent="0.35">
      <c r="H24" s="119"/>
    </row>
    <row r="25" spans="3:8" x14ac:dyDescent="0.35">
      <c r="C25" s="116" t="s">
        <v>161</v>
      </c>
      <c r="D25" s="117"/>
      <c r="E25" s="117"/>
      <c r="F25" s="117"/>
      <c r="G25" s="117"/>
      <c r="H25" s="118" t="str">
        <f>'3. VOZIŠČNE KONSTRUKCIJE'!F38</f>
        <v/>
      </c>
    </row>
    <row r="26" spans="3:8" x14ac:dyDescent="0.35">
      <c r="H26" s="119"/>
    </row>
    <row r="27" spans="3:8" x14ac:dyDescent="0.35">
      <c r="C27" s="116" t="s">
        <v>162</v>
      </c>
      <c r="D27" s="117"/>
      <c r="E27" s="117"/>
      <c r="F27" s="117"/>
      <c r="G27" s="117"/>
      <c r="H27" s="118" t="str">
        <f>'4. ODVODNJAVANJE'!F38</f>
        <v/>
      </c>
    </row>
    <row r="28" spans="3:8" x14ac:dyDescent="0.35">
      <c r="H28" s="119"/>
    </row>
    <row r="29" spans="3:8" x14ac:dyDescent="0.35">
      <c r="C29" s="116" t="s">
        <v>260</v>
      </c>
      <c r="D29" s="117"/>
      <c r="E29" s="117"/>
      <c r="F29" s="117"/>
      <c r="G29" s="117"/>
      <c r="H29" s="118" t="str">
        <f>'5. OPREMA CEST'!F29</f>
        <v/>
      </c>
    </row>
    <row r="30" spans="3:8" x14ac:dyDescent="0.35">
      <c r="H30" s="119"/>
    </row>
    <row r="31" spans="3:8" x14ac:dyDescent="0.35">
      <c r="C31" s="116" t="s">
        <v>261</v>
      </c>
      <c r="D31" s="117"/>
      <c r="E31" s="117"/>
      <c r="F31" s="117"/>
      <c r="G31" s="117"/>
      <c r="H31" s="118">
        <f>'6. TUJE STORITVE'!F29</f>
        <v>0</v>
      </c>
    </row>
    <row r="32" spans="3:8" x14ac:dyDescent="0.35">
      <c r="H32" s="119"/>
    </row>
    <row r="33" spans="2:8" x14ac:dyDescent="0.35">
      <c r="C33" s="116" t="s">
        <v>262</v>
      </c>
      <c r="D33" s="117"/>
      <c r="E33" s="117"/>
      <c r="F33" s="117"/>
      <c r="G33" s="117"/>
      <c r="H33" s="118">
        <f>SUM(H21:H31)*0.05</f>
        <v>0</v>
      </c>
    </row>
    <row r="36" spans="2:8" x14ac:dyDescent="0.35">
      <c r="F36" s="120" t="s">
        <v>39</v>
      </c>
      <c r="H36" s="119">
        <f>SUM(H21:H34)</f>
        <v>0</v>
      </c>
    </row>
    <row r="37" spans="2:8" x14ac:dyDescent="0.35">
      <c r="F37" s="120"/>
      <c r="H37" s="119"/>
    </row>
    <row r="38" spans="2:8" x14ac:dyDescent="0.35">
      <c r="F38" s="120" t="s">
        <v>180</v>
      </c>
      <c r="H38" s="119">
        <f>0.22*H36</f>
        <v>0</v>
      </c>
    </row>
    <row r="39" spans="2:8" x14ac:dyDescent="0.35">
      <c r="H39" s="119"/>
    </row>
    <row r="40" spans="2:8" x14ac:dyDescent="0.35">
      <c r="H40" s="121"/>
    </row>
    <row r="41" spans="2:8" ht="15.5" x14ac:dyDescent="0.35">
      <c r="C41" s="122" t="s">
        <v>40</v>
      </c>
      <c r="D41" s="117"/>
      <c r="E41" s="117"/>
      <c r="F41" s="117"/>
      <c r="G41" s="117"/>
      <c r="H41" s="123">
        <f>H36+H38</f>
        <v>0</v>
      </c>
    </row>
    <row r="46" spans="2:8" ht="15" hidden="1" thickBot="1" x14ac:dyDescent="0.4">
      <c r="B46" s="143" t="s">
        <v>41</v>
      </c>
      <c r="C46" s="143"/>
      <c r="D46" s="143"/>
      <c r="E46" s="143"/>
      <c r="F46" s="124">
        <v>1</v>
      </c>
    </row>
  </sheetData>
  <sheetProtection selectLockedCells="1" selectUnlockedCells="1"/>
  <mergeCells count="3">
    <mergeCell ref="B46:E46"/>
    <mergeCell ref="E9:H9"/>
    <mergeCell ref="D11:I11"/>
  </mergeCells>
  <pageMargins left="0.70866141732283472" right="0.70866141732283472" top="0.74803149606299213" bottom="0.74803149606299213" header="0.31496062992125984" footer="0.31496062992125984"/>
  <pageSetup paperSize="9" orientation="portrait" r:id="rId1"/>
  <headerFooter>
    <oddFooter>&amp;L&amp;F&amp;CStran &amp;P</oddFooter>
  </headerFooter>
  <ignoredErrors>
    <ignoredError sqref="H33 H36"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I40"/>
  <sheetViews>
    <sheetView view="pageBreakPreview" zoomScale="60" zoomScaleNormal="100" zoomScalePageLayoutView="115" workbookViewId="0">
      <selection activeCell="A37" sqref="A37:I37"/>
    </sheetView>
  </sheetViews>
  <sheetFormatPr defaultColWidth="9.1796875" defaultRowHeight="14.5" x14ac:dyDescent="0.35"/>
  <cols>
    <col min="1" max="16384" width="9.1796875" style="140"/>
  </cols>
  <sheetData>
    <row r="1" spans="1:9" ht="27" customHeight="1" x14ac:dyDescent="0.35">
      <c r="A1" s="138" t="s">
        <v>197</v>
      </c>
      <c r="B1" s="139"/>
      <c r="C1" s="139"/>
      <c r="D1" s="148"/>
      <c r="E1" s="148"/>
      <c r="F1" s="148"/>
      <c r="G1" s="148"/>
      <c r="H1" s="146"/>
      <c r="I1" s="146"/>
    </row>
    <row r="2" spans="1:9" ht="85.5" customHeight="1" x14ac:dyDescent="0.35">
      <c r="A2" s="146" t="s">
        <v>198</v>
      </c>
      <c r="B2" s="146"/>
      <c r="C2" s="146"/>
      <c r="D2" s="146"/>
      <c r="E2" s="146"/>
      <c r="F2" s="146"/>
      <c r="G2" s="146"/>
      <c r="H2" s="146"/>
      <c r="I2" s="146"/>
    </row>
    <row r="3" spans="1:9" ht="28.5" customHeight="1" x14ac:dyDescent="0.35">
      <c r="A3" s="146" t="s">
        <v>234</v>
      </c>
      <c r="B3" s="146"/>
      <c r="C3" s="146"/>
      <c r="D3" s="146"/>
      <c r="E3" s="146"/>
      <c r="F3" s="146"/>
      <c r="G3" s="146"/>
      <c r="H3" s="146"/>
      <c r="I3" s="146"/>
    </row>
    <row r="4" spans="1:9" ht="171" customHeight="1" x14ac:dyDescent="0.35">
      <c r="A4" s="146" t="s">
        <v>199</v>
      </c>
      <c r="B4" s="146"/>
      <c r="C4" s="146"/>
      <c r="D4" s="146"/>
      <c r="E4" s="146"/>
      <c r="F4" s="146"/>
      <c r="G4" s="146"/>
      <c r="H4" s="146"/>
      <c r="I4" s="146"/>
    </row>
    <row r="5" spans="1:9" x14ac:dyDescent="0.35">
      <c r="A5" s="138" t="s">
        <v>200</v>
      </c>
      <c r="B5" s="139"/>
      <c r="C5" s="139"/>
      <c r="D5" s="139"/>
      <c r="E5" s="139"/>
      <c r="F5" s="139"/>
      <c r="G5" s="139"/>
      <c r="H5" s="137"/>
      <c r="I5" s="137"/>
    </row>
    <row r="6" spans="1:9" ht="156.75" customHeight="1" x14ac:dyDescent="0.35">
      <c r="A6" s="146" t="s">
        <v>201</v>
      </c>
      <c r="B6" s="146"/>
      <c r="C6" s="146"/>
      <c r="D6" s="146"/>
      <c r="E6" s="146"/>
      <c r="F6" s="146"/>
      <c r="G6" s="146"/>
      <c r="H6" s="146"/>
      <c r="I6" s="146"/>
    </row>
    <row r="7" spans="1:9" ht="28.5" customHeight="1" x14ac:dyDescent="0.35">
      <c r="A7" s="146" t="s">
        <v>202</v>
      </c>
      <c r="B7" s="146"/>
      <c r="C7" s="146"/>
      <c r="D7" s="146"/>
      <c r="E7" s="146"/>
      <c r="F7" s="146"/>
      <c r="G7" s="146"/>
      <c r="H7" s="146"/>
      <c r="I7" s="146"/>
    </row>
    <row r="8" spans="1:9" ht="114" customHeight="1" x14ac:dyDescent="0.35">
      <c r="A8" s="146" t="s">
        <v>203</v>
      </c>
      <c r="B8" s="146"/>
      <c r="C8" s="146"/>
      <c r="D8" s="146"/>
      <c r="E8" s="146"/>
      <c r="F8" s="146"/>
      <c r="G8" s="146"/>
      <c r="H8" s="146"/>
      <c r="I8" s="146"/>
    </row>
    <row r="9" spans="1:9" ht="28.5" customHeight="1" x14ac:dyDescent="0.35">
      <c r="A9" s="146" t="s">
        <v>204</v>
      </c>
      <c r="B9" s="146"/>
      <c r="C9" s="146"/>
      <c r="D9" s="146"/>
      <c r="E9" s="146"/>
      <c r="F9" s="146"/>
      <c r="G9" s="146"/>
      <c r="H9" s="146"/>
      <c r="I9" s="146"/>
    </row>
    <row r="10" spans="1:9" ht="28.5" customHeight="1" x14ac:dyDescent="0.35">
      <c r="A10" s="146" t="s">
        <v>205</v>
      </c>
      <c r="B10" s="146"/>
      <c r="C10" s="146"/>
      <c r="D10" s="146"/>
      <c r="E10" s="146"/>
      <c r="F10" s="146"/>
      <c r="G10" s="146"/>
      <c r="H10" s="146"/>
      <c r="I10" s="146"/>
    </row>
    <row r="11" spans="1:9" ht="57" customHeight="1" x14ac:dyDescent="0.35">
      <c r="A11" s="146" t="s">
        <v>206</v>
      </c>
      <c r="B11" s="146"/>
      <c r="C11" s="146"/>
      <c r="D11" s="146"/>
      <c r="E11" s="146"/>
      <c r="F11" s="146"/>
      <c r="G11" s="146"/>
      <c r="H11" s="146"/>
      <c r="I11" s="146"/>
    </row>
    <row r="12" spans="1:9" ht="28.5" customHeight="1" x14ac:dyDescent="0.35">
      <c r="A12" s="146" t="s">
        <v>207</v>
      </c>
      <c r="B12" s="146"/>
      <c r="C12" s="146"/>
      <c r="D12" s="146"/>
      <c r="E12" s="146"/>
      <c r="F12" s="146"/>
      <c r="G12" s="146"/>
      <c r="H12" s="146"/>
      <c r="I12" s="146"/>
    </row>
    <row r="13" spans="1:9" ht="28.5" customHeight="1" x14ac:dyDescent="0.35">
      <c r="A13" s="146" t="s">
        <v>208</v>
      </c>
      <c r="B13" s="146"/>
      <c r="C13" s="146"/>
      <c r="D13" s="146"/>
      <c r="E13" s="146"/>
      <c r="F13" s="146"/>
      <c r="G13" s="146"/>
      <c r="H13" s="146"/>
      <c r="I13" s="146"/>
    </row>
    <row r="14" spans="1:9" ht="42.75" customHeight="1" x14ac:dyDescent="0.35">
      <c r="A14" s="146" t="s">
        <v>209</v>
      </c>
      <c r="B14" s="146"/>
      <c r="C14" s="146"/>
      <c r="D14" s="146"/>
      <c r="E14" s="146"/>
      <c r="F14" s="146"/>
      <c r="G14" s="146"/>
      <c r="H14" s="146"/>
      <c r="I14" s="146"/>
    </row>
    <row r="15" spans="1:9" ht="28.5" customHeight="1" x14ac:dyDescent="0.35">
      <c r="A15" s="146" t="s">
        <v>210</v>
      </c>
      <c r="B15" s="146"/>
      <c r="C15" s="146"/>
      <c r="D15" s="146"/>
      <c r="E15" s="146"/>
      <c r="F15" s="146"/>
      <c r="G15" s="146"/>
      <c r="H15" s="146"/>
      <c r="I15" s="146"/>
    </row>
    <row r="16" spans="1:9" ht="85.5" customHeight="1" x14ac:dyDescent="0.35">
      <c r="A16" s="146" t="s">
        <v>211</v>
      </c>
      <c r="B16" s="146"/>
      <c r="C16" s="146"/>
      <c r="D16" s="146"/>
      <c r="E16" s="146"/>
      <c r="F16" s="146"/>
      <c r="G16" s="146"/>
      <c r="H16" s="146"/>
      <c r="I16" s="146"/>
    </row>
    <row r="17" spans="1:9" x14ac:dyDescent="0.35">
      <c r="A17" s="136" t="s">
        <v>212</v>
      </c>
      <c r="B17" s="136"/>
      <c r="C17" s="136"/>
      <c r="D17" s="136"/>
      <c r="E17" s="139"/>
      <c r="F17" s="139"/>
      <c r="G17" s="139"/>
      <c r="H17" s="139"/>
      <c r="I17" s="141"/>
    </row>
    <row r="18" spans="1:9" ht="114" customHeight="1" x14ac:dyDescent="0.35">
      <c r="A18" s="146" t="s">
        <v>213</v>
      </c>
      <c r="B18" s="146"/>
      <c r="C18" s="146"/>
      <c r="D18" s="146"/>
      <c r="E18" s="146"/>
      <c r="F18" s="146"/>
      <c r="G18" s="146"/>
      <c r="H18" s="146"/>
      <c r="I18" s="146"/>
    </row>
    <row r="19" spans="1:9" x14ac:dyDescent="0.35">
      <c r="A19" s="146" t="s">
        <v>214</v>
      </c>
      <c r="B19" s="146"/>
      <c r="C19" s="146"/>
      <c r="D19" s="146"/>
      <c r="E19" s="146"/>
      <c r="F19" s="146"/>
      <c r="G19" s="146"/>
      <c r="H19" s="146"/>
      <c r="I19" s="146"/>
    </row>
    <row r="20" spans="1:9" s="136" customFormat="1" ht="15" customHeight="1" x14ac:dyDescent="0.35">
      <c r="A20" s="136" t="s">
        <v>235</v>
      </c>
    </row>
    <row r="21" spans="1:9" ht="28.5" customHeight="1" x14ac:dyDescent="0.35">
      <c r="A21" s="146" t="s">
        <v>215</v>
      </c>
      <c r="B21" s="146"/>
      <c r="C21" s="146"/>
      <c r="D21" s="146"/>
      <c r="E21" s="146"/>
      <c r="F21" s="146"/>
      <c r="G21" s="146"/>
      <c r="H21" s="146"/>
      <c r="I21" s="146"/>
    </row>
    <row r="22" spans="1:9" ht="85.5" customHeight="1" x14ac:dyDescent="0.35">
      <c r="A22" s="146" t="s">
        <v>236</v>
      </c>
      <c r="B22" s="146"/>
      <c r="C22" s="146"/>
      <c r="D22" s="146"/>
      <c r="E22" s="146"/>
      <c r="F22" s="146"/>
      <c r="G22" s="146"/>
      <c r="H22" s="146"/>
      <c r="I22" s="146"/>
    </row>
    <row r="23" spans="1:9" ht="42.75" customHeight="1" x14ac:dyDescent="0.35">
      <c r="A23" s="146" t="s">
        <v>216</v>
      </c>
      <c r="B23" s="146"/>
      <c r="C23" s="146"/>
      <c r="D23" s="146"/>
      <c r="E23" s="146"/>
      <c r="F23" s="146"/>
      <c r="G23" s="146"/>
      <c r="H23" s="146"/>
      <c r="I23" s="146"/>
    </row>
    <row r="24" spans="1:9" ht="28.5" customHeight="1" x14ac:dyDescent="0.35">
      <c r="A24" s="146" t="s">
        <v>217</v>
      </c>
      <c r="B24" s="146"/>
      <c r="C24" s="146"/>
      <c r="D24" s="146"/>
      <c r="E24" s="146"/>
      <c r="F24" s="146"/>
      <c r="G24" s="146"/>
      <c r="H24" s="146"/>
      <c r="I24" s="146"/>
    </row>
    <row r="25" spans="1:9" ht="28.5" customHeight="1" x14ac:dyDescent="0.35">
      <c r="A25" s="146" t="s">
        <v>218</v>
      </c>
      <c r="B25" s="146"/>
      <c r="C25" s="146"/>
      <c r="D25" s="146"/>
      <c r="E25" s="146"/>
      <c r="F25" s="146"/>
      <c r="G25" s="146"/>
      <c r="H25" s="146"/>
      <c r="I25" s="146"/>
    </row>
    <row r="26" spans="1:9" ht="42.75" customHeight="1" x14ac:dyDescent="0.35">
      <c r="A26" s="146" t="s">
        <v>219</v>
      </c>
      <c r="B26" s="146"/>
      <c r="C26" s="146"/>
      <c r="D26" s="146"/>
      <c r="E26" s="146"/>
      <c r="F26" s="146"/>
      <c r="G26" s="146"/>
      <c r="H26" s="146"/>
      <c r="I26" s="146"/>
    </row>
    <row r="27" spans="1:9" ht="71.25" customHeight="1" x14ac:dyDescent="0.35">
      <c r="A27" s="146" t="s">
        <v>220</v>
      </c>
      <c r="B27" s="146"/>
      <c r="C27" s="146"/>
      <c r="D27" s="146"/>
      <c r="E27" s="146"/>
      <c r="F27" s="146"/>
      <c r="G27" s="146"/>
      <c r="H27" s="146"/>
      <c r="I27" s="146"/>
    </row>
    <row r="28" spans="1:9" x14ac:dyDescent="0.35">
      <c r="A28" s="136" t="s">
        <v>221</v>
      </c>
      <c r="B28" s="136"/>
      <c r="C28" s="139"/>
      <c r="D28" s="139"/>
      <c r="E28" s="139"/>
      <c r="F28" s="139"/>
      <c r="G28" s="139"/>
      <c r="H28" s="139"/>
      <c r="I28" s="137"/>
    </row>
    <row r="29" spans="1:9" ht="57" customHeight="1" x14ac:dyDescent="0.35">
      <c r="A29" s="146" t="s">
        <v>222</v>
      </c>
      <c r="B29" s="146"/>
      <c r="C29" s="146"/>
      <c r="D29" s="146"/>
      <c r="E29" s="146"/>
      <c r="F29" s="146"/>
      <c r="G29" s="146"/>
      <c r="H29" s="146"/>
      <c r="I29" s="146"/>
    </row>
    <row r="30" spans="1:9" x14ac:dyDescent="0.35">
      <c r="A30" s="136" t="s">
        <v>223</v>
      </c>
      <c r="B30" s="136"/>
      <c r="C30" s="139"/>
      <c r="D30" s="139"/>
      <c r="E30" s="139"/>
      <c r="F30" s="139"/>
      <c r="G30" s="139"/>
      <c r="H30" s="139"/>
      <c r="I30" s="141"/>
    </row>
    <row r="31" spans="1:9" x14ac:dyDescent="0.35">
      <c r="A31" s="136" t="s">
        <v>224</v>
      </c>
      <c r="B31" s="136"/>
      <c r="C31" s="139"/>
      <c r="D31" s="139"/>
      <c r="E31" s="139"/>
      <c r="F31" s="139"/>
      <c r="G31" s="139"/>
      <c r="H31" s="139"/>
      <c r="I31" s="141"/>
    </row>
    <row r="32" spans="1:9" ht="71.25" customHeight="1" x14ac:dyDescent="0.35">
      <c r="A32" s="146" t="s">
        <v>225</v>
      </c>
      <c r="B32" s="146"/>
      <c r="C32" s="146"/>
      <c r="D32" s="146"/>
      <c r="E32" s="146"/>
      <c r="F32" s="146"/>
      <c r="G32" s="146"/>
      <c r="H32" s="146"/>
      <c r="I32" s="146"/>
    </row>
    <row r="33" spans="1:9" ht="28.5" customHeight="1" x14ac:dyDescent="0.35">
      <c r="A33" s="146" t="s">
        <v>226</v>
      </c>
      <c r="B33" s="146"/>
      <c r="C33" s="146"/>
      <c r="D33" s="146"/>
      <c r="E33" s="146"/>
      <c r="F33" s="146"/>
      <c r="G33" s="146"/>
      <c r="H33" s="146"/>
      <c r="I33" s="146"/>
    </row>
    <row r="34" spans="1:9" ht="28.5" customHeight="1" x14ac:dyDescent="0.35">
      <c r="A34" s="146" t="s">
        <v>227</v>
      </c>
      <c r="B34" s="146"/>
      <c r="C34" s="146"/>
      <c r="D34" s="146"/>
      <c r="E34" s="146"/>
      <c r="F34" s="146"/>
      <c r="G34" s="146"/>
      <c r="H34" s="146"/>
      <c r="I34" s="146"/>
    </row>
    <row r="35" spans="1:9" ht="99.75" customHeight="1" x14ac:dyDescent="0.35">
      <c r="A35" s="146" t="s">
        <v>228</v>
      </c>
      <c r="B35" s="146"/>
      <c r="C35" s="146"/>
      <c r="D35" s="146"/>
      <c r="E35" s="146"/>
      <c r="F35" s="146"/>
      <c r="G35" s="146"/>
      <c r="H35" s="146"/>
      <c r="I35" s="146"/>
    </row>
    <row r="36" spans="1:9" ht="42.75" customHeight="1" x14ac:dyDescent="0.35">
      <c r="A36" s="146" t="s">
        <v>229</v>
      </c>
      <c r="B36" s="146"/>
      <c r="C36" s="146"/>
      <c r="D36" s="146"/>
      <c r="E36" s="146"/>
      <c r="F36" s="146"/>
      <c r="G36" s="146"/>
      <c r="H36" s="146"/>
      <c r="I36" s="146"/>
    </row>
    <row r="37" spans="1:9" ht="100.5" customHeight="1" x14ac:dyDescent="0.35">
      <c r="A37" s="147" t="s">
        <v>230</v>
      </c>
      <c r="B37" s="147"/>
      <c r="C37" s="147"/>
      <c r="D37" s="147"/>
      <c r="E37" s="147"/>
      <c r="F37" s="147"/>
      <c r="G37" s="147"/>
      <c r="H37" s="147"/>
      <c r="I37" s="147"/>
    </row>
    <row r="38" spans="1:9" ht="28.5" customHeight="1" x14ac:dyDescent="0.35">
      <c r="A38" s="146" t="s">
        <v>231</v>
      </c>
      <c r="B38" s="146"/>
      <c r="C38" s="146"/>
      <c r="D38" s="146"/>
      <c r="E38" s="146"/>
      <c r="F38" s="146"/>
      <c r="G38" s="146"/>
      <c r="H38" s="146"/>
      <c r="I38" s="146"/>
    </row>
    <row r="39" spans="1:9" ht="28.5" customHeight="1" x14ac:dyDescent="0.35">
      <c r="A39" s="146" t="s">
        <v>232</v>
      </c>
      <c r="B39" s="146"/>
      <c r="C39" s="146"/>
      <c r="D39" s="146"/>
      <c r="E39" s="146"/>
      <c r="F39" s="146"/>
      <c r="G39" s="146"/>
      <c r="H39" s="146"/>
      <c r="I39" s="146"/>
    </row>
    <row r="40" spans="1:9" ht="71.25" customHeight="1" x14ac:dyDescent="0.35">
      <c r="A40" s="146" t="s">
        <v>233</v>
      </c>
      <c r="B40" s="146"/>
      <c r="C40" s="146"/>
      <c r="D40" s="146"/>
      <c r="E40" s="146"/>
      <c r="F40" s="146"/>
      <c r="G40" s="146"/>
      <c r="H40" s="146"/>
      <c r="I40" s="146"/>
    </row>
  </sheetData>
  <mergeCells count="36">
    <mergeCell ref="A6:I6"/>
    <mergeCell ref="A3:I3"/>
    <mergeCell ref="A4:I4"/>
    <mergeCell ref="D1:E1"/>
    <mergeCell ref="F1:G1"/>
    <mergeCell ref="H1:I1"/>
    <mergeCell ref="A2:I2"/>
    <mergeCell ref="A7:I7"/>
    <mergeCell ref="A8:I8"/>
    <mergeCell ref="A18:I18"/>
    <mergeCell ref="A19:I19"/>
    <mergeCell ref="A21:I21"/>
    <mergeCell ref="A12:I12"/>
    <mergeCell ref="A13:I13"/>
    <mergeCell ref="A14:I14"/>
    <mergeCell ref="A15:I15"/>
    <mergeCell ref="A9:I9"/>
    <mergeCell ref="A10:I10"/>
    <mergeCell ref="A11:I11"/>
    <mergeCell ref="A16:I16"/>
    <mergeCell ref="A22:I22"/>
    <mergeCell ref="A38:I38"/>
    <mergeCell ref="A39:I39"/>
    <mergeCell ref="A40:I40"/>
    <mergeCell ref="A32:I32"/>
    <mergeCell ref="A33:I33"/>
    <mergeCell ref="A34:I34"/>
    <mergeCell ref="A35:I35"/>
    <mergeCell ref="A36:I36"/>
    <mergeCell ref="A37:I37"/>
    <mergeCell ref="A29:I29"/>
    <mergeCell ref="A23:I23"/>
    <mergeCell ref="A24:I24"/>
    <mergeCell ref="A25:I25"/>
    <mergeCell ref="A26:I26"/>
    <mergeCell ref="A27:I27"/>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filterMode="1">
    <tabColor rgb="FFFFC000"/>
  </sheetPr>
  <dimension ref="A1:I40"/>
  <sheetViews>
    <sheetView view="pageBreakPreview" topLeftCell="A7" zoomScaleNormal="115" zoomScaleSheetLayoutView="100" zoomScalePageLayoutView="140" workbookViewId="0">
      <selection activeCell="F24" sqref="F24"/>
    </sheetView>
  </sheetViews>
  <sheetFormatPr defaultColWidth="9.1796875" defaultRowHeight="13" x14ac:dyDescent="0.3"/>
  <cols>
    <col min="1" max="1" width="2.1796875" style="50" customWidth="1"/>
    <col min="2" max="2" width="6.1796875" style="44" customWidth="1"/>
    <col min="3" max="3" width="5.453125" style="45" customWidth="1"/>
    <col min="4" max="4" width="38.7265625" style="46" customWidth="1"/>
    <col min="5" max="5" width="9.1796875" style="47"/>
    <col min="6" max="6" width="9.1796875" style="47" customWidth="1"/>
    <col min="7" max="7" width="9.7265625" style="47" customWidth="1"/>
    <col min="8" max="8" width="4" style="48" customWidth="1"/>
    <col min="9" max="9" width="16.81640625" style="49" hidden="1" customWidth="1"/>
    <col min="10" max="10" width="9.1796875" style="48" customWidth="1"/>
    <col min="11" max="16384" width="9.1796875" style="48"/>
  </cols>
  <sheetData>
    <row r="1" spans="1:9" x14ac:dyDescent="0.3">
      <c r="A1" s="43"/>
    </row>
    <row r="2" spans="1:9" x14ac:dyDescent="0.3">
      <c r="B2" s="51" t="s">
        <v>30</v>
      </c>
      <c r="C2" s="51" t="s">
        <v>35</v>
      </c>
      <c r="D2" s="51" t="s">
        <v>31</v>
      </c>
      <c r="E2" s="52" t="s">
        <v>32</v>
      </c>
      <c r="F2" s="52" t="s">
        <v>33</v>
      </c>
      <c r="G2" s="52" t="s">
        <v>34</v>
      </c>
      <c r="I2" s="53" t="s">
        <v>42</v>
      </c>
    </row>
    <row r="3" spans="1:9" s="58" customFormat="1" x14ac:dyDescent="0.3">
      <c r="A3" s="54"/>
      <c r="B3" s="55"/>
      <c r="C3" s="55"/>
      <c r="D3" s="56"/>
      <c r="E3" s="57"/>
      <c r="F3" s="57"/>
      <c r="G3" s="57"/>
      <c r="I3" s="59"/>
    </row>
    <row r="4" spans="1:9" ht="15.5" x14ac:dyDescent="0.3">
      <c r="B4" s="151" t="s">
        <v>0</v>
      </c>
      <c r="C4" s="151"/>
      <c r="D4" s="151"/>
      <c r="E4" s="151"/>
      <c r="F4" s="151"/>
      <c r="G4" s="151"/>
    </row>
    <row r="5" spans="1:9" ht="15.5" x14ac:dyDescent="0.3">
      <c r="B5" s="60"/>
      <c r="C5" s="60"/>
      <c r="D5" s="60"/>
      <c r="E5" s="61" t="str">
        <f>IF(SUM(E8:E10)=0,0,"")</f>
        <v/>
      </c>
      <c r="F5" s="61"/>
      <c r="G5" s="61"/>
    </row>
    <row r="6" spans="1:9" ht="14.5" x14ac:dyDescent="0.35">
      <c r="B6" s="152" t="s">
        <v>22</v>
      </c>
      <c r="C6" s="153"/>
      <c r="D6" s="153"/>
      <c r="E6" s="62" t="str">
        <f>IF(SUM(E8:E10)=0,0,"")</f>
        <v/>
      </c>
      <c r="F6" s="62"/>
      <c r="G6" s="63"/>
    </row>
    <row r="7" spans="1:9" x14ac:dyDescent="0.3">
      <c r="E7" s="61" t="str">
        <f>IF(SUM(E8:E10)=0,0,"")</f>
        <v/>
      </c>
      <c r="F7" s="61"/>
      <c r="G7" s="61"/>
    </row>
    <row r="8" spans="1:9" ht="39" x14ac:dyDescent="0.3">
      <c r="B8" s="64" t="s">
        <v>2</v>
      </c>
      <c r="C8" s="65" t="s">
        <v>1</v>
      </c>
      <c r="D8" s="66" t="s">
        <v>43</v>
      </c>
      <c r="E8" s="67">
        <v>0.98</v>
      </c>
      <c r="F8" s="67"/>
      <c r="G8" s="67" t="str">
        <f t="shared" ref="G8:G10" si="0">IF(F8="","",E8*F8)</f>
        <v/>
      </c>
      <c r="I8" s="91">
        <v>1410</v>
      </c>
    </row>
    <row r="9" spans="1:9" ht="39" x14ac:dyDescent="0.3">
      <c r="B9" s="64" t="s">
        <v>3</v>
      </c>
      <c r="C9" s="65" t="s">
        <v>1</v>
      </c>
      <c r="D9" s="66" t="s">
        <v>44</v>
      </c>
      <c r="E9" s="67">
        <v>0.98</v>
      </c>
      <c r="F9" s="67"/>
      <c r="G9" s="67" t="str">
        <f t="shared" si="0"/>
        <v/>
      </c>
      <c r="I9" s="90">
        <v>0</v>
      </c>
    </row>
    <row r="10" spans="1:9" ht="39" x14ac:dyDescent="0.3">
      <c r="B10" s="64" t="s">
        <v>5</v>
      </c>
      <c r="C10" s="65" t="s">
        <v>4</v>
      </c>
      <c r="D10" s="66" t="s">
        <v>45</v>
      </c>
      <c r="E10" s="67">
        <v>50</v>
      </c>
      <c r="F10" s="67"/>
      <c r="G10" s="67" t="str">
        <f t="shared" si="0"/>
        <v/>
      </c>
      <c r="I10" s="91">
        <v>23</v>
      </c>
    </row>
    <row r="11" spans="1:9" x14ac:dyDescent="0.3">
      <c r="E11" s="102"/>
      <c r="G11" s="102"/>
    </row>
    <row r="12" spans="1:9" ht="14.5" x14ac:dyDescent="0.35">
      <c r="B12" s="152" t="s">
        <v>23</v>
      </c>
      <c r="C12" s="153"/>
      <c r="D12" s="153"/>
      <c r="E12" s="62"/>
      <c r="F12" s="62"/>
      <c r="G12" s="63"/>
    </row>
    <row r="13" spans="1:9" x14ac:dyDescent="0.3">
      <c r="E13" s="61" t="str">
        <f>IF(SUM(E16:E18)=0,0,"")</f>
        <v/>
      </c>
      <c r="F13" s="61"/>
      <c r="G13" s="61"/>
    </row>
    <row r="14" spans="1:9" x14ac:dyDescent="0.3">
      <c r="B14" s="154" t="s">
        <v>24</v>
      </c>
      <c r="C14" s="154"/>
      <c r="D14" s="154"/>
      <c r="E14" s="69" t="str">
        <f>IF(SUM(E16:E18)=0,0,"")</f>
        <v/>
      </c>
      <c r="F14" s="69"/>
      <c r="G14" s="69"/>
    </row>
    <row r="15" spans="1:9" x14ac:dyDescent="0.3">
      <c r="E15" s="61" t="str">
        <f>IF(SUM(E16:E18)=0,0,"")</f>
        <v/>
      </c>
      <c r="F15" s="61"/>
      <c r="G15" s="61"/>
    </row>
    <row r="16" spans="1:9" ht="26" x14ac:dyDescent="0.3">
      <c r="B16" s="64" t="s">
        <v>7</v>
      </c>
      <c r="C16" s="65" t="s">
        <v>4</v>
      </c>
      <c r="D16" s="66" t="s">
        <v>8</v>
      </c>
      <c r="E16" s="67">
        <v>15</v>
      </c>
      <c r="F16" s="67"/>
      <c r="G16" s="67" t="str">
        <f>IF(F16="","",E16*F16)</f>
        <v/>
      </c>
      <c r="I16" s="96">
        <v>16</v>
      </c>
    </row>
    <row r="17" spans="2:9" x14ac:dyDescent="0.3">
      <c r="B17" s="64" t="s">
        <v>9</v>
      </c>
      <c r="C17" s="65" t="s">
        <v>10</v>
      </c>
      <c r="D17" s="66" t="s">
        <v>11</v>
      </c>
      <c r="E17" s="67">
        <v>18</v>
      </c>
      <c r="F17" s="67"/>
      <c r="G17" s="67" t="str">
        <f t="shared" ref="G17:G18" si="1">IF(F17="","",E17*F17)</f>
        <v/>
      </c>
      <c r="I17" s="96">
        <v>42</v>
      </c>
    </row>
    <row r="18" spans="2:9" x14ac:dyDescent="0.3">
      <c r="B18" s="64" t="s">
        <v>13</v>
      </c>
      <c r="C18" s="65" t="s">
        <v>10</v>
      </c>
      <c r="D18" s="66" t="s">
        <v>181</v>
      </c>
      <c r="E18" s="67">
        <v>30</v>
      </c>
      <c r="F18" s="67"/>
      <c r="G18" s="67" t="str">
        <f t="shared" si="1"/>
        <v/>
      </c>
      <c r="I18" s="98">
        <v>0</v>
      </c>
    </row>
    <row r="19" spans="2:9" x14ac:dyDescent="0.3">
      <c r="E19" s="70" t="str">
        <f>IF(SUM(E22:E24)=0,0,"")</f>
        <v/>
      </c>
      <c r="F19" s="70"/>
      <c r="G19" s="70"/>
    </row>
    <row r="20" spans="2:9" x14ac:dyDescent="0.3">
      <c r="B20" s="154" t="s">
        <v>25</v>
      </c>
      <c r="C20" s="154"/>
      <c r="D20" s="154"/>
      <c r="E20" s="71" t="str">
        <f>IF(SUM(E22:E24)=0,0,"")</f>
        <v/>
      </c>
      <c r="F20" s="71"/>
      <c r="G20" s="71"/>
    </row>
    <row r="21" spans="2:9" x14ac:dyDescent="0.3">
      <c r="E21" s="70" t="str">
        <f>IF(SUM(E22:E24)=0,0,"")</f>
        <v/>
      </c>
      <c r="F21" s="70"/>
      <c r="G21" s="70"/>
    </row>
    <row r="22" spans="2:9" ht="39" x14ac:dyDescent="0.3">
      <c r="B22" s="64" t="s">
        <v>14</v>
      </c>
      <c r="C22" s="65" t="s">
        <v>6</v>
      </c>
      <c r="D22" s="66" t="s">
        <v>46</v>
      </c>
      <c r="E22" s="130">
        <v>1536.3999999999996</v>
      </c>
      <c r="F22" s="67"/>
      <c r="G22" s="67" t="str">
        <f t="shared" ref="G22:G24" si="2">IF(F22="","",E22*F22)</f>
        <v/>
      </c>
      <c r="I22" s="95">
        <v>5</v>
      </c>
    </row>
    <row r="23" spans="2:9" ht="39" x14ac:dyDescent="0.3">
      <c r="B23" s="64" t="s">
        <v>15</v>
      </c>
      <c r="C23" s="65" t="s">
        <v>6</v>
      </c>
      <c r="D23" s="66" t="s">
        <v>47</v>
      </c>
      <c r="E23" s="67">
        <v>20</v>
      </c>
      <c r="F23" s="67"/>
      <c r="G23" s="67" t="str">
        <f t="shared" si="2"/>
        <v/>
      </c>
      <c r="I23" s="94">
        <v>0</v>
      </c>
    </row>
    <row r="24" spans="2:9" ht="39" x14ac:dyDescent="0.3">
      <c r="B24" s="64" t="s">
        <v>16</v>
      </c>
      <c r="C24" s="65" t="s">
        <v>10</v>
      </c>
      <c r="D24" s="66" t="s">
        <v>48</v>
      </c>
      <c r="E24" s="67">
        <v>10</v>
      </c>
      <c r="F24" s="67"/>
      <c r="G24" s="67" t="str">
        <f t="shared" si="2"/>
        <v/>
      </c>
      <c r="I24" s="95">
        <v>1.1000000000000001</v>
      </c>
    </row>
    <row r="25" spans="2:9" x14ac:dyDescent="0.3">
      <c r="E25" s="70" t="str">
        <f>IF(SUM(E28:E29)=0,0,"")</f>
        <v/>
      </c>
      <c r="F25" s="70"/>
      <c r="G25" s="70"/>
    </row>
    <row r="26" spans="2:9" x14ac:dyDescent="0.3">
      <c r="B26" s="154" t="s">
        <v>26</v>
      </c>
      <c r="C26" s="154"/>
      <c r="D26" s="154"/>
      <c r="E26" s="71" t="str">
        <f>IF(SUM(E28:E29)=0,0,"")</f>
        <v/>
      </c>
      <c r="F26" s="71"/>
      <c r="G26" s="71"/>
    </row>
    <row r="27" spans="2:9" x14ac:dyDescent="0.3">
      <c r="E27" s="70" t="str">
        <f>IF(SUM(E28:E29)=0,0,"")</f>
        <v/>
      </c>
      <c r="F27" s="70"/>
      <c r="G27" s="70"/>
    </row>
    <row r="28" spans="2:9" ht="39" x14ac:dyDescent="0.3">
      <c r="B28" s="64" t="s">
        <v>17</v>
      </c>
      <c r="C28" s="65" t="s">
        <v>10</v>
      </c>
      <c r="D28" s="66" t="s">
        <v>49</v>
      </c>
      <c r="E28" s="130">
        <v>140</v>
      </c>
      <c r="F28" s="67"/>
      <c r="G28" s="67" t="str">
        <f t="shared" ref="G28:G29" si="3">IF(F28="","",E28*F28)</f>
        <v/>
      </c>
      <c r="I28" s="97">
        <v>14</v>
      </c>
    </row>
    <row r="29" spans="2:9" ht="39" x14ac:dyDescent="0.3">
      <c r="B29" s="64" t="s">
        <v>18</v>
      </c>
      <c r="C29" s="65" t="s">
        <v>4</v>
      </c>
      <c r="D29" s="66" t="s">
        <v>50</v>
      </c>
      <c r="E29" s="130">
        <v>12</v>
      </c>
      <c r="F29" s="67"/>
      <c r="G29" s="67" t="str">
        <f t="shared" si="3"/>
        <v/>
      </c>
      <c r="I29" s="97">
        <v>14</v>
      </c>
    </row>
    <row r="30" spans="2:9" x14ac:dyDescent="0.3">
      <c r="E30" s="102"/>
      <c r="F30" s="102"/>
      <c r="G30" s="102"/>
    </row>
    <row r="31" spans="2:9" ht="14.5" x14ac:dyDescent="0.35">
      <c r="B31" s="152" t="s">
        <v>27</v>
      </c>
      <c r="C31" s="153"/>
      <c r="D31" s="153"/>
      <c r="E31" s="62"/>
      <c r="F31" s="62"/>
      <c r="G31" s="63"/>
    </row>
    <row r="32" spans="2:9" x14ac:dyDescent="0.3">
      <c r="B32" s="155" t="s">
        <v>28</v>
      </c>
      <c r="C32" s="155"/>
      <c r="D32" s="155"/>
      <c r="E32" s="68" t="str">
        <f>IF(SUM(E34:E34)=0,0,"")</f>
        <v/>
      </c>
      <c r="F32" s="68"/>
      <c r="G32" s="68"/>
    </row>
    <row r="33" spans="2:9" x14ac:dyDescent="0.3">
      <c r="E33" s="61" t="str">
        <f>IF(SUM(E34:E34)=0,0,"")</f>
        <v/>
      </c>
      <c r="F33" s="61"/>
      <c r="G33" s="61"/>
    </row>
    <row r="34" spans="2:9" ht="39" x14ac:dyDescent="0.3">
      <c r="B34" s="64" t="s">
        <v>19</v>
      </c>
      <c r="C34" s="65" t="s">
        <v>20</v>
      </c>
      <c r="D34" s="66" t="s">
        <v>51</v>
      </c>
      <c r="E34" s="67">
        <v>120</v>
      </c>
      <c r="F34" s="67"/>
      <c r="G34" s="67" t="str">
        <f>IF(F34="","",E34*F34)</f>
        <v/>
      </c>
      <c r="I34" s="93">
        <v>100</v>
      </c>
    </row>
    <row r="35" spans="2:9" ht="26" x14ac:dyDescent="0.3">
      <c r="B35" s="64" t="s">
        <v>172</v>
      </c>
      <c r="C35" s="65" t="s">
        <v>4</v>
      </c>
      <c r="D35" s="66" t="s">
        <v>173</v>
      </c>
      <c r="E35" s="67">
        <v>1</v>
      </c>
      <c r="F35" s="67"/>
      <c r="G35" s="67" t="str">
        <f t="shared" ref="G35" si="4">IF(F35="","",E35*F35)</f>
        <v/>
      </c>
      <c r="I35" s="48"/>
    </row>
    <row r="36" spans="2:9" x14ac:dyDescent="0.3">
      <c r="B36" s="154" t="s">
        <v>29</v>
      </c>
      <c r="C36" s="154"/>
      <c r="D36" s="154"/>
      <c r="E36" s="69" t="str">
        <f>IF(SUM(E38:E38)=0,0,"")</f>
        <v/>
      </c>
      <c r="F36" s="69"/>
      <c r="G36" s="69"/>
    </row>
    <row r="37" spans="2:9" x14ac:dyDescent="0.3">
      <c r="E37" s="61" t="str">
        <f>IF(SUM(E38:E38)=0,0,"")</f>
        <v/>
      </c>
      <c r="F37" s="61"/>
      <c r="G37" s="61"/>
    </row>
    <row r="38" spans="2:9" ht="26" x14ac:dyDescent="0.3">
      <c r="B38" s="64" t="s">
        <v>21</v>
      </c>
      <c r="C38" s="65"/>
      <c r="D38" s="66" t="s">
        <v>196</v>
      </c>
      <c r="E38" s="67">
        <v>1</v>
      </c>
      <c r="F38" s="67"/>
      <c r="G38" s="67" t="str">
        <f>IF(F38="","",E38*F38)</f>
        <v/>
      </c>
      <c r="I38" s="92">
        <v>0</v>
      </c>
    </row>
    <row r="39" spans="2:9" ht="13.5" thickBot="1" x14ac:dyDescent="0.35"/>
    <row r="40" spans="2:9" ht="16" thickBot="1" x14ac:dyDescent="0.35">
      <c r="D40" s="72" t="s">
        <v>52</v>
      </c>
      <c r="E40" s="73"/>
      <c r="F40" s="149" t="str">
        <f>IF(SUM(G8:G38)=0,"",SUM(G8:G38))</f>
        <v/>
      </c>
      <c r="G40" s="150"/>
    </row>
  </sheetData>
  <sheetProtection selectLockedCells="1" selectUnlockedCells="1"/>
  <autoFilter ref="E1:G40" xr:uid="{00000000-0009-0000-0000-000001000000}">
    <filterColumn colId="0">
      <filters blank="1">
        <filter val="0,98"/>
        <filter val="1,00"/>
        <filter val="10,00"/>
        <filter val="12,00"/>
        <filter val="120,00"/>
        <filter val="140,00"/>
        <filter val="15,00"/>
        <filter val="18,00"/>
        <filter val="20,00"/>
        <filter val="30,00"/>
        <filter val="5.700,00"/>
        <filter val="50,00"/>
        <filter val="količina"/>
      </filters>
    </filterColumn>
  </autoFilter>
  <dataConsolidate/>
  <mergeCells count="10">
    <mergeCell ref="F40:G40"/>
    <mergeCell ref="B4:G4"/>
    <mergeCell ref="B6:D6"/>
    <mergeCell ref="B12:D12"/>
    <mergeCell ref="B14:D14"/>
    <mergeCell ref="B20:D20"/>
    <mergeCell ref="B26:D26"/>
    <mergeCell ref="B31:D31"/>
    <mergeCell ref="B32:D32"/>
    <mergeCell ref="B36:D36"/>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filterMode="1">
    <tabColor rgb="FFFFFF00"/>
  </sheetPr>
  <dimension ref="A1:I26"/>
  <sheetViews>
    <sheetView view="pageBreakPreview" zoomScale="115" zoomScaleNormal="130" zoomScaleSheetLayoutView="115" zoomScalePageLayoutView="120" workbookViewId="0">
      <selection activeCell="F14" sqref="F14"/>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hidden="1"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6" t="s">
        <v>53</v>
      </c>
      <c r="C4" s="156"/>
      <c r="D4" s="156"/>
      <c r="E4" s="156"/>
      <c r="F4" s="156"/>
      <c r="G4" s="156"/>
    </row>
    <row r="5" spans="1:9" ht="12.75" customHeight="1" x14ac:dyDescent="0.3">
      <c r="B5" s="21"/>
      <c r="C5" s="21"/>
      <c r="D5" s="21"/>
      <c r="E5" s="36" t="str">
        <f>IF(SUM(E8:E10)=0,0,"")</f>
        <v/>
      </c>
      <c r="F5" s="36"/>
      <c r="G5" s="36"/>
    </row>
    <row r="6" spans="1:9" ht="21.25" customHeight="1" x14ac:dyDescent="0.35">
      <c r="B6" s="157" t="s">
        <v>64</v>
      </c>
      <c r="C6" s="158"/>
      <c r="D6" s="158"/>
      <c r="E6" s="38" t="str">
        <f>IF(SUM(E8:E10)=0,0,"")</f>
        <v/>
      </c>
      <c r="F6" s="38"/>
      <c r="G6" s="39"/>
    </row>
    <row r="7" spans="1:9" x14ac:dyDescent="0.3">
      <c r="E7" s="36" t="str">
        <f>IF(SUM(E8:E10)=0,0,"")</f>
        <v/>
      </c>
      <c r="F7" s="36"/>
      <c r="G7" s="36"/>
    </row>
    <row r="8" spans="1:9" ht="52" x14ac:dyDescent="0.3">
      <c r="B8" s="9" t="s">
        <v>54</v>
      </c>
      <c r="C8" s="12" t="s">
        <v>12</v>
      </c>
      <c r="D8" s="14" t="s">
        <v>191</v>
      </c>
      <c r="E8" s="10">
        <f>980*0.5*0.15</f>
        <v>73.5</v>
      </c>
      <c r="F8" s="10"/>
      <c r="G8" s="10" t="str">
        <f t="shared" ref="G8:G10" si="0">IF(F8="","",E8*F8)</f>
        <v/>
      </c>
      <c r="I8" s="76">
        <v>5.28</v>
      </c>
    </row>
    <row r="9" spans="1:9" ht="52" x14ac:dyDescent="0.3">
      <c r="B9" s="9" t="s">
        <v>56</v>
      </c>
      <c r="C9" s="12" t="s">
        <v>12</v>
      </c>
      <c r="D9" s="14" t="s">
        <v>239</v>
      </c>
      <c r="E9" s="10">
        <v>5980</v>
      </c>
      <c r="F9" s="10"/>
      <c r="G9" s="10" t="str">
        <f t="shared" si="0"/>
        <v/>
      </c>
      <c r="I9" s="78">
        <v>5.28</v>
      </c>
    </row>
    <row r="10" spans="1:9" ht="65" x14ac:dyDescent="0.3">
      <c r="B10" s="9" t="s">
        <v>57</v>
      </c>
      <c r="C10" s="12" t="s">
        <v>12</v>
      </c>
      <c r="D10" s="14" t="s">
        <v>192</v>
      </c>
      <c r="E10" s="135">
        <f>13*7+19*2+595+270*0.2</f>
        <v>778</v>
      </c>
      <c r="F10" s="10"/>
      <c r="G10" s="10" t="str">
        <f t="shared" si="0"/>
        <v/>
      </c>
      <c r="I10" s="77">
        <v>8.8000000000000007</v>
      </c>
    </row>
    <row r="11" spans="1:9" x14ac:dyDescent="0.3">
      <c r="E11" s="36"/>
      <c r="F11" s="36"/>
      <c r="G11" s="36"/>
    </row>
    <row r="12" spans="1:9" ht="21.25" customHeight="1" x14ac:dyDescent="0.35">
      <c r="B12" s="157" t="s">
        <v>55</v>
      </c>
      <c r="C12" s="158"/>
      <c r="D12" s="158"/>
      <c r="E12" s="38"/>
      <c r="F12" s="38"/>
      <c r="G12" s="39"/>
    </row>
    <row r="13" spans="1:9" x14ac:dyDescent="0.3">
      <c r="E13" s="36"/>
      <c r="F13" s="36"/>
      <c r="G13" s="36"/>
    </row>
    <row r="14" spans="1:9" ht="39" x14ac:dyDescent="0.3">
      <c r="B14" s="9" t="s">
        <v>58</v>
      </c>
      <c r="C14" s="12" t="s">
        <v>6</v>
      </c>
      <c r="D14" s="108" t="s">
        <v>62</v>
      </c>
      <c r="E14" s="10">
        <v>7800</v>
      </c>
      <c r="F14" s="10"/>
      <c r="G14" s="10" t="str">
        <f t="shared" ref="G14:G15" si="1">IF(F14="","",E14*F14)</f>
        <v/>
      </c>
      <c r="I14" s="88">
        <v>2</v>
      </c>
    </row>
    <row r="15" spans="1:9" ht="26" x14ac:dyDescent="0.3">
      <c r="B15" s="9" t="s">
        <v>182</v>
      </c>
      <c r="C15" s="12" t="s">
        <v>6</v>
      </c>
      <c r="D15" s="108" t="s">
        <v>245</v>
      </c>
      <c r="E15" s="10">
        <v>7450</v>
      </c>
      <c r="F15" s="10"/>
      <c r="G15" s="10" t="str">
        <f t="shared" si="1"/>
        <v/>
      </c>
      <c r="I15" s="2"/>
    </row>
    <row r="16" spans="1:9" x14ac:dyDescent="0.3">
      <c r="E16" s="129"/>
      <c r="F16" s="36"/>
      <c r="G16" s="36"/>
    </row>
    <row r="17" spans="2:9" ht="21.25" customHeight="1" x14ac:dyDescent="0.35">
      <c r="B17" s="157" t="s">
        <v>65</v>
      </c>
      <c r="C17" s="158"/>
      <c r="D17" s="158"/>
      <c r="E17" s="38" t="str">
        <f>IF(SUM(E19:E19)=0,0,"")</f>
        <v/>
      </c>
      <c r="F17" s="38"/>
      <c r="G17" s="39"/>
    </row>
    <row r="18" spans="2:9" x14ac:dyDescent="0.3">
      <c r="E18" s="36" t="str">
        <f>IF(SUM(E19:E19)=0,0,"")</f>
        <v/>
      </c>
      <c r="F18" s="36"/>
      <c r="G18" s="36"/>
    </row>
    <row r="19" spans="2:9" ht="39" x14ac:dyDescent="0.3">
      <c r="B19" s="9" t="s">
        <v>59</v>
      </c>
      <c r="C19" s="12" t="s">
        <v>12</v>
      </c>
      <c r="D19" s="14" t="s">
        <v>246</v>
      </c>
      <c r="E19" s="10">
        <v>1542.5500000000002</v>
      </c>
      <c r="F19" s="10"/>
      <c r="G19" s="10" t="str">
        <f t="shared" ref="G19" si="2">IF(F19="","",E19*F19)</f>
        <v/>
      </c>
      <c r="I19" s="87">
        <v>0</v>
      </c>
    </row>
    <row r="20" spans="2:9" ht="52" x14ac:dyDescent="0.3">
      <c r="B20" s="9" t="s">
        <v>258</v>
      </c>
      <c r="C20" s="12" t="s">
        <v>12</v>
      </c>
      <c r="D20" s="14" t="s">
        <v>259</v>
      </c>
      <c r="E20" s="10">
        <f>3111+E10/2</f>
        <v>3500</v>
      </c>
      <c r="F20" s="10"/>
      <c r="G20" s="10" t="str">
        <f t="shared" ref="G20" si="3">IF(F20="","",E20*F20)</f>
        <v/>
      </c>
      <c r="I20" s="2"/>
    </row>
    <row r="21" spans="2:9" x14ac:dyDescent="0.3">
      <c r="B21" s="125"/>
      <c r="C21" s="127"/>
      <c r="D21" s="128"/>
      <c r="E21" s="126"/>
      <c r="F21" s="126"/>
      <c r="G21" s="126"/>
      <c r="I21" s="2"/>
    </row>
    <row r="22" spans="2:9" ht="21.25" customHeight="1" x14ac:dyDescent="0.35">
      <c r="B22" s="157" t="s">
        <v>66</v>
      </c>
      <c r="C22" s="158"/>
      <c r="D22" s="158"/>
      <c r="E22" s="38" t="str">
        <f>IF(SUM(E24:E24)=0,0,"")</f>
        <v/>
      </c>
      <c r="F22" s="38"/>
      <c r="G22" s="39"/>
    </row>
    <row r="23" spans="2:9" x14ac:dyDescent="0.3">
      <c r="E23" s="36" t="str">
        <f>IF(SUM(E24:E24)=0,0,"")</f>
        <v/>
      </c>
      <c r="F23" s="36"/>
      <c r="G23" s="36"/>
    </row>
    <row r="24" spans="2:9" ht="39" x14ac:dyDescent="0.3">
      <c r="B24" s="9" t="s">
        <v>60</v>
      </c>
      <c r="C24" s="12" t="s">
        <v>6</v>
      </c>
      <c r="D24" s="14" t="s">
        <v>63</v>
      </c>
      <c r="E24" s="75">
        <v>450</v>
      </c>
      <c r="F24" s="10"/>
      <c r="G24" s="10" t="str">
        <f t="shared" ref="G24" si="4">IF(F24="","",E24*F24)</f>
        <v/>
      </c>
      <c r="I24" s="84">
        <v>0</v>
      </c>
    </row>
    <row r="25" spans="2:9" ht="13.5" thickBot="1" x14ac:dyDescent="0.35">
      <c r="B25" s="125"/>
      <c r="C25" s="127"/>
      <c r="D25" s="128"/>
      <c r="E25" s="126"/>
      <c r="F25" s="126"/>
      <c r="G25" s="126"/>
      <c r="I25" s="2"/>
    </row>
    <row r="26" spans="2:9" ht="16" thickBot="1" x14ac:dyDescent="0.35">
      <c r="D26" s="23" t="s">
        <v>61</v>
      </c>
      <c r="E26" s="24"/>
      <c r="F26" s="159" t="str">
        <f>IF(SUM(G8:G24)=0,"",SUM(G8:G24))</f>
        <v/>
      </c>
      <c r="G26" s="160"/>
    </row>
  </sheetData>
  <sheetProtection selectLockedCells="1" selectUnlockedCells="1"/>
  <autoFilter ref="E1:G26" xr:uid="{00000000-0009-0000-0000-000002000000}">
    <filterColumn colId="0">
      <filters blank="1">
        <filter val="250,00"/>
        <filter val="272,80"/>
        <filter val="3.080,00"/>
        <filter val="6.545,00"/>
        <filter val="7.700,00"/>
        <filter val="73,50"/>
        <filter val="količina"/>
      </filters>
    </filterColumn>
  </autoFilter>
  <dataConsolidate/>
  <mergeCells count="6">
    <mergeCell ref="B4:G4"/>
    <mergeCell ref="B6:D6"/>
    <mergeCell ref="B12:D12"/>
    <mergeCell ref="F26:G26"/>
    <mergeCell ref="B17:D17"/>
    <mergeCell ref="B22:D22"/>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filterMode="1">
    <tabColor rgb="FF92D050"/>
  </sheetPr>
  <dimension ref="A1:I38"/>
  <sheetViews>
    <sheetView view="pageBreakPreview" topLeftCell="A7" zoomScaleNormal="115" zoomScaleSheetLayoutView="100" zoomScalePageLayoutView="120" workbookViewId="0">
      <selection activeCell="F21" sqref="F21"/>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6" t="s">
        <v>67</v>
      </c>
      <c r="C4" s="156"/>
      <c r="D4" s="156"/>
      <c r="E4" s="156"/>
      <c r="F4" s="156"/>
      <c r="G4" s="156"/>
    </row>
    <row r="5" spans="1:9" ht="12.75" customHeight="1" x14ac:dyDescent="0.3">
      <c r="B5" s="21"/>
      <c r="C5" s="21"/>
      <c r="D5" s="21"/>
      <c r="E5" s="41"/>
      <c r="F5" s="41"/>
      <c r="G5" s="41"/>
    </row>
    <row r="6" spans="1:9" ht="21.25" customHeight="1" x14ac:dyDescent="0.35">
      <c r="B6" s="157" t="s">
        <v>99</v>
      </c>
      <c r="C6" s="158"/>
      <c r="D6" s="158"/>
      <c r="E6" s="38"/>
      <c r="F6" s="38"/>
      <c r="G6" s="39"/>
    </row>
    <row r="7" spans="1:9" ht="21.25" customHeight="1" x14ac:dyDescent="0.3">
      <c r="B7" s="161" t="s">
        <v>68</v>
      </c>
      <c r="C7" s="161"/>
      <c r="D7" s="161"/>
      <c r="E7" s="40" t="str">
        <f>IF(SUM(E9:E10)=0,0,"")</f>
        <v/>
      </c>
      <c r="F7" s="40"/>
      <c r="G7" s="40"/>
    </row>
    <row r="8" spans="1:9" x14ac:dyDescent="0.3">
      <c r="E8" s="37" t="str">
        <f>IF(SUM(E9:E10)=0,0,"")</f>
        <v/>
      </c>
      <c r="F8" s="37"/>
      <c r="G8" s="37"/>
    </row>
    <row r="9" spans="1:9" s="113" customFormat="1" ht="39" x14ac:dyDescent="0.3">
      <c r="A9" s="109"/>
      <c r="B9" s="110" t="s">
        <v>143</v>
      </c>
      <c r="C9" s="111" t="s">
        <v>12</v>
      </c>
      <c r="D9" s="108" t="s">
        <v>247</v>
      </c>
      <c r="E9" s="112">
        <v>275</v>
      </c>
      <c r="F9" s="112"/>
      <c r="G9" s="112" t="str">
        <f t="shared" ref="G9:G10" si="0">IF(F9="","",E9*F9)</f>
        <v/>
      </c>
      <c r="I9" s="81">
        <v>22</v>
      </c>
    </row>
    <row r="10" spans="1:9" ht="39" x14ac:dyDescent="0.3">
      <c r="B10" s="9" t="s">
        <v>144</v>
      </c>
      <c r="C10" s="12" t="s">
        <v>12</v>
      </c>
      <c r="D10" s="14" t="s">
        <v>163</v>
      </c>
      <c r="E10" s="10">
        <v>372.5</v>
      </c>
      <c r="F10" s="10"/>
      <c r="G10" s="10" t="str">
        <f t="shared" si="0"/>
        <v/>
      </c>
      <c r="I10" s="80">
        <v>5</v>
      </c>
    </row>
    <row r="11" spans="1:9" x14ac:dyDescent="0.3">
      <c r="E11" s="36"/>
      <c r="F11" s="36"/>
      <c r="G11" s="36"/>
    </row>
    <row r="12" spans="1:9" ht="21.75" customHeight="1" x14ac:dyDescent="0.3">
      <c r="B12" s="162" t="s">
        <v>145</v>
      </c>
      <c r="C12" s="162"/>
      <c r="D12" s="162"/>
      <c r="E12" s="37" t="str">
        <f>IF(SUM(E14:E15)=0,0,"")</f>
        <v/>
      </c>
      <c r="F12" s="37"/>
      <c r="G12" s="37"/>
    </row>
    <row r="13" spans="1:9" x14ac:dyDescent="0.3">
      <c r="E13" s="36" t="str">
        <f>IF(SUM(E14:E15)=0,0,"")</f>
        <v/>
      </c>
      <c r="F13" s="36"/>
      <c r="G13" s="36"/>
    </row>
    <row r="14" spans="1:9" ht="39" x14ac:dyDescent="0.3">
      <c r="B14" s="9" t="s">
        <v>146</v>
      </c>
      <c r="C14" s="12" t="s">
        <v>6</v>
      </c>
      <c r="D14" s="14" t="s">
        <v>256</v>
      </c>
      <c r="E14" s="10">
        <f>E31*1.3</f>
        <v>88.4</v>
      </c>
      <c r="F14" s="10"/>
      <c r="G14" s="10" t="str">
        <f t="shared" ref="G14" si="1">IF(F14="","",E14*F14)</f>
        <v/>
      </c>
      <c r="I14" s="86">
        <v>0</v>
      </c>
    </row>
    <row r="15" spans="1:9" ht="39" x14ac:dyDescent="0.3">
      <c r="B15" s="9" t="s">
        <v>146</v>
      </c>
      <c r="C15" s="12" t="s">
        <v>6</v>
      </c>
      <c r="D15" s="14" t="s">
        <v>257</v>
      </c>
      <c r="E15" s="10">
        <v>1982</v>
      </c>
      <c r="F15" s="10"/>
      <c r="G15" s="10" t="str">
        <f t="shared" ref="G15" si="2">IF(F15="","",E15*F15)</f>
        <v/>
      </c>
      <c r="I15" s="86">
        <v>0</v>
      </c>
    </row>
    <row r="16" spans="1:9" x14ac:dyDescent="0.3">
      <c r="E16" s="36"/>
      <c r="F16" s="36"/>
      <c r="G16" s="36"/>
    </row>
    <row r="17" spans="1:9" ht="21.25" customHeight="1" x14ac:dyDescent="0.35">
      <c r="B17" s="157" t="s">
        <v>147</v>
      </c>
      <c r="C17" s="158"/>
      <c r="D17" s="158"/>
      <c r="E17" s="38"/>
      <c r="F17" s="38"/>
      <c r="G17" s="39"/>
    </row>
    <row r="18" spans="1:9" s="4" customFormat="1" x14ac:dyDescent="0.3">
      <c r="A18" s="7"/>
      <c r="B18" s="103"/>
      <c r="C18" s="104"/>
      <c r="D18" s="105"/>
      <c r="E18" s="106" t="str">
        <f>IF(SUM(E21:E22)=0,0,"")</f>
        <v/>
      </c>
      <c r="F18" s="106"/>
      <c r="G18" s="106"/>
      <c r="I18" s="28"/>
    </row>
    <row r="19" spans="1:9" s="4" customFormat="1" ht="27" customHeight="1" x14ac:dyDescent="0.3">
      <c r="A19" s="7"/>
      <c r="B19" s="163" t="s">
        <v>148</v>
      </c>
      <c r="C19" s="163"/>
      <c r="D19" s="163"/>
      <c r="E19" s="107" t="str">
        <f>IF(SUM(E21:E22)=0,0,"")</f>
        <v/>
      </c>
      <c r="F19" s="107"/>
      <c r="G19" s="107"/>
      <c r="I19" s="28"/>
    </row>
    <row r="20" spans="1:9" s="4" customFormat="1" x14ac:dyDescent="0.3">
      <c r="A20" s="7"/>
      <c r="B20" s="103"/>
      <c r="C20" s="104"/>
      <c r="D20" s="105"/>
      <c r="E20" s="106" t="str">
        <f>IF(SUM(E21:E22)=0,0,"")</f>
        <v/>
      </c>
      <c r="F20" s="106"/>
      <c r="G20" s="106"/>
      <c r="I20" s="28"/>
    </row>
    <row r="21" spans="1:9" ht="39" x14ac:dyDescent="0.3">
      <c r="B21" s="9" t="s">
        <v>149</v>
      </c>
      <c r="C21" s="12" t="s">
        <v>6</v>
      </c>
      <c r="D21" s="14" t="s">
        <v>251</v>
      </c>
      <c r="E21" s="10">
        <v>65</v>
      </c>
      <c r="F21" s="10"/>
      <c r="G21" s="10" t="str">
        <f t="shared" ref="G21:G22" si="3">IF(F21="","",E21*F21)</f>
        <v/>
      </c>
      <c r="I21" s="79">
        <v>10</v>
      </c>
    </row>
    <row r="22" spans="1:9" ht="39" x14ac:dyDescent="0.3">
      <c r="B22" s="9" t="s">
        <v>150</v>
      </c>
      <c r="C22" s="12" t="s">
        <v>6</v>
      </c>
      <c r="D22" s="14" t="s">
        <v>252</v>
      </c>
      <c r="E22" s="10">
        <f>+E15</f>
        <v>1982</v>
      </c>
      <c r="F22" s="10"/>
      <c r="G22" s="10" t="str">
        <f t="shared" si="3"/>
        <v/>
      </c>
      <c r="I22" s="85">
        <v>0</v>
      </c>
    </row>
    <row r="23" spans="1:9" x14ac:dyDescent="0.3">
      <c r="B23" s="125"/>
      <c r="C23" s="127"/>
      <c r="D23" s="128"/>
      <c r="E23" s="126"/>
      <c r="F23" s="126"/>
      <c r="G23" s="126"/>
      <c r="I23" s="2"/>
    </row>
    <row r="24" spans="1:9" x14ac:dyDescent="0.3">
      <c r="B24" s="125"/>
      <c r="C24" s="127"/>
      <c r="D24" s="128"/>
      <c r="E24" s="126"/>
      <c r="F24" s="126"/>
      <c r="G24" s="126"/>
      <c r="I24" s="2"/>
    </row>
    <row r="25" spans="1:9" ht="21.25" customHeight="1" x14ac:dyDescent="0.35">
      <c r="B25" s="157" t="s">
        <v>151</v>
      </c>
      <c r="C25" s="158"/>
      <c r="D25" s="158"/>
      <c r="E25" s="38"/>
      <c r="F25" s="38"/>
      <c r="G25" s="39"/>
    </row>
    <row r="26" spans="1:9" x14ac:dyDescent="0.3">
      <c r="E26" s="36" t="str">
        <f>IF(SUM(E29:E32)=0,0,"")</f>
        <v/>
      </c>
      <c r="F26" s="36"/>
      <c r="G26" s="36"/>
    </row>
    <row r="27" spans="1:9" ht="21.25" customHeight="1" x14ac:dyDescent="0.3">
      <c r="B27" s="162" t="s">
        <v>152</v>
      </c>
      <c r="C27" s="162"/>
      <c r="D27" s="162"/>
      <c r="E27" s="37" t="str">
        <f>IF(SUM(E29:E32)=0,0,"")</f>
        <v/>
      </c>
      <c r="F27" s="37"/>
      <c r="G27" s="37"/>
    </row>
    <row r="28" spans="1:9" x14ac:dyDescent="0.3">
      <c r="E28" s="36" t="str">
        <f>IF(SUM(E29:E32)=0,0,"")</f>
        <v/>
      </c>
      <c r="F28" s="36"/>
      <c r="G28" s="36"/>
    </row>
    <row r="29" spans="1:9" ht="39" x14ac:dyDescent="0.3">
      <c r="B29" s="9" t="s">
        <v>153</v>
      </c>
      <c r="C29" s="12" t="s">
        <v>10</v>
      </c>
      <c r="D29" s="14" t="s">
        <v>168</v>
      </c>
      <c r="E29" s="10">
        <v>585</v>
      </c>
      <c r="F29" s="10"/>
      <c r="G29" s="10" t="str">
        <f>IF(F29="","",E29*F29)</f>
        <v/>
      </c>
      <c r="I29" s="89">
        <v>16</v>
      </c>
    </row>
    <row r="30" spans="1:9" ht="39" x14ac:dyDescent="0.3">
      <c r="B30" s="9" t="s">
        <v>154</v>
      </c>
      <c r="C30" s="12" t="s">
        <v>10</v>
      </c>
      <c r="D30" s="14" t="s">
        <v>164</v>
      </c>
      <c r="E30" s="10">
        <f>610-E31-E32</f>
        <v>536</v>
      </c>
      <c r="F30" s="10"/>
      <c r="G30" s="10" t="str">
        <f t="shared" ref="G30:G32" si="4">IF(F30="","",E30*F30)</f>
        <v/>
      </c>
      <c r="I30" s="82">
        <v>20</v>
      </c>
    </row>
    <row r="31" spans="1:9" ht="39" x14ac:dyDescent="0.3">
      <c r="B31" s="9" t="s">
        <v>155</v>
      </c>
      <c r="C31" s="12" t="s">
        <v>10</v>
      </c>
      <c r="D31" s="14" t="s">
        <v>165</v>
      </c>
      <c r="E31" s="10">
        <v>68</v>
      </c>
      <c r="F31" s="10"/>
      <c r="G31" s="10" t="str">
        <f t="shared" si="4"/>
        <v/>
      </c>
      <c r="I31" s="88">
        <v>0</v>
      </c>
    </row>
    <row r="32" spans="1:9" ht="39" x14ac:dyDescent="0.3">
      <c r="B32" s="9" t="s">
        <v>156</v>
      </c>
      <c r="C32" s="12" t="s">
        <v>10</v>
      </c>
      <c r="D32" s="14" t="s">
        <v>166</v>
      </c>
      <c r="E32" s="10">
        <v>6</v>
      </c>
      <c r="F32" s="10"/>
      <c r="G32" s="10" t="str">
        <f t="shared" si="4"/>
        <v/>
      </c>
      <c r="I32" s="89">
        <v>20</v>
      </c>
    </row>
    <row r="33" spans="2:9" x14ac:dyDescent="0.3">
      <c r="E33" s="36" t="str">
        <f>IF(SUM(E36:E36)=0,0,"")</f>
        <v/>
      </c>
      <c r="F33" s="36"/>
      <c r="G33" s="36"/>
    </row>
    <row r="34" spans="2:9" ht="21.25" customHeight="1" x14ac:dyDescent="0.35">
      <c r="B34" s="157" t="s">
        <v>157</v>
      </c>
      <c r="C34" s="158"/>
      <c r="D34" s="158"/>
      <c r="E34" s="38" t="str">
        <f>IF(SUM(E36:E36)=0,0,"")</f>
        <v/>
      </c>
      <c r="F34" s="38"/>
      <c r="G34" s="39"/>
    </row>
    <row r="35" spans="2:9" x14ac:dyDescent="0.3">
      <c r="E35" s="36" t="str">
        <f>IF(SUM(E36:E36)=0,0,"")</f>
        <v/>
      </c>
      <c r="F35" s="36"/>
      <c r="G35" s="36"/>
    </row>
    <row r="36" spans="2:9" ht="39" x14ac:dyDescent="0.3">
      <c r="B36" s="9" t="s">
        <v>158</v>
      </c>
      <c r="C36" s="12" t="s">
        <v>12</v>
      </c>
      <c r="D36" s="14" t="s">
        <v>167</v>
      </c>
      <c r="E36" s="10">
        <f>700*1*0.1+1080*0.5*0.1</f>
        <v>124</v>
      </c>
      <c r="F36" s="10"/>
      <c r="G36" s="10" t="str">
        <f>IF(F36="","",E36*F36)</f>
        <v/>
      </c>
      <c r="I36" s="83">
        <v>0</v>
      </c>
    </row>
    <row r="37" spans="2:9" ht="13.5" thickBot="1" x14ac:dyDescent="0.35"/>
    <row r="38" spans="2:9" ht="16" thickBot="1" x14ac:dyDescent="0.35">
      <c r="D38" s="23" t="s">
        <v>98</v>
      </c>
      <c r="E38" s="24"/>
      <c r="F38" s="159" t="str">
        <f>IF(SUM(G9:G36)=0,"",SUM(G9:G36))</f>
        <v/>
      </c>
      <c r="G38" s="160"/>
    </row>
  </sheetData>
  <sheetProtection selectLockedCells="1" selectUnlockedCells="1"/>
  <autoFilter ref="E1:G38" xr:uid="{00000000-0009-0000-0000-000003000000}">
    <filterColumn colId="0">
      <filters blank="1">
        <filter val="1.981,33"/>
        <filter val="124,00"/>
        <filter val="274,28"/>
        <filter val="372,50"/>
        <filter val="536,00"/>
        <filter val="585,00"/>
        <filter val="6,00"/>
        <filter val="68,00"/>
        <filter val="740,00"/>
        <filter val="količina"/>
      </filters>
    </filterColumn>
  </autoFilter>
  <dataConsolidate/>
  <mergeCells count="10">
    <mergeCell ref="B27:D27"/>
    <mergeCell ref="F38:G38"/>
    <mergeCell ref="B25:D25"/>
    <mergeCell ref="B34:D34"/>
    <mergeCell ref="B19:D19"/>
    <mergeCell ref="B4:G4"/>
    <mergeCell ref="B6:D6"/>
    <mergeCell ref="B7:D7"/>
    <mergeCell ref="B17:D17"/>
    <mergeCell ref="B12:D12"/>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filterMode="1">
    <tabColor rgb="FF00B050"/>
  </sheetPr>
  <dimension ref="A1:I38"/>
  <sheetViews>
    <sheetView view="pageBreakPreview" topLeftCell="A25" zoomScaleNormal="145" zoomScaleSheetLayoutView="100" zoomScalePageLayoutView="120" workbookViewId="0">
      <selection activeCell="F38" sqref="F38:G38"/>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30" t="s">
        <v>42</v>
      </c>
    </row>
    <row r="3" spans="1:9" s="4" customFormat="1" x14ac:dyDescent="0.3">
      <c r="A3" s="7"/>
      <c r="B3" s="5"/>
      <c r="C3" s="5"/>
      <c r="D3" s="13"/>
      <c r="E3" s="6"/>
      <c r="F3" s="6"/>
      <c r="G3" s="6"/>
      <c r="I3" s="31"/>
    </row>
    <row r="4" spans="1:9" ht="15.5" x14ac:dyDescent="0.3">
      <c r="B4" s="156" t="s">
        <v>69</v>
      </c>
      <c r="C4" s="156"/>
      <c r="D4" s="156"/>
      <c r="E4" s="156"/>
      <c r="F4" s="156"/>
      <c r="G4" s="156"/>
    </row>
    <row r="5" spans="1:9" x14ac:dyDescent="0.3">
      <c r="E5" s="36" t="str">
        <f>IF(SUM(E8:E9)=0,0,"")</f>
        <v/>
      </c>
      <c r="F5" s="36"/>
      <c r="G5" s="36"/>
    </row>
    <row r="6" spans="1:9" ht="21.25" customHeight="1" x14ac:dyDescent="0.35">
      <c r="B6" s="157" t="s">
        <v>70</v>
      </c>
      <c r="C6" s="158"/>
      <c r="D6" s="158"/>
      <c r="E6" s="38" t="str">
        <f>IF(SUM(E8:E9)=0,0,"")</f>
        <v/>
      </c>
      <c r="F6" s="38"/>
      <c r="G6" s="39"/>
    </row>
    <row r="7" spans="1:9" x14ac:dyDescent="0.3">
      <c r="E7" s="36" t="str">
        <f>IF(SUM(E8:E9)=0,0,"")</f>
        <v/>
      </c>
      <c r="F7" s="36"/>
      <c r="G7" s="36"/>
    </row>
    <row r="8" spans="1:9" ht="52" x14ac:dyDescent="0.3">
      <c r="B8" s="9" t="s">
        <v>71</v>
      </c>
      <c r="C8" s="12" t="s">
        <v>10</v>
      </c>
      <c r="D8" s="14" t="s">
        <v>92</v>
      </c>
      <c r="E8" s="10">
        <v>178</v>
      </c>
      <c r="F8" s="10"/>
      <c r="G8" s="10" t="str">
        <f t="shared" ref="G8" si="0">IF(F8="","",E8*F8)</f>
        <v/>
      </c>
      <c r="I8" s="35">
        <v>10.199999999999999</v>
      </c>
    </row>
    <row r="9" spans="1:9" ht="39" x14ac:dyDescent="0.3">
      <c r="B9" s="9" t="s">
        <v>72</v>
      </c>
      <c r="C9" s="12" t="s">
        <v>10</v>
      </c>
      <c r="D9" s="14" t="s">
        <v>93</v>
      </c>
      <c r="E9" s="75">
        <f>+E8</f>
        <v>178</v>
      </c>
      <c r="F9" s="10"/>
      <c r="G9" s="10" t="str">
        <f t="shared" ref="G9" si="1">IF(F9="","",E9*F9)</f>
        <v/>
      </c>
      <c r="I9" s="34">
        <v>0</v>
      </c>
    </row>
    <row r="10" spans="1:9" x14ac:dyDescent="0.3">
      <c r="E10" s="36" t="str">
        <f>IF(SUM(E13:E17)=0,0,"")</f>
        <v/>
      </c>
      <c r="F10" s="36"/>
      <c r="G10" s="36"/>
    </row>
    <row r="11" spans="1:9" ht="21.25" customHeight="1" x14ac:dyDescent="0.35">
      <c r="B11" s="157" t="s">
        <v>73</v>
      </c>
      <c r="C11" s="158"/>
      <c r="D11" s="158"/>
      <c r="E11" s="38" t="str">
        <f>IF(SUM(E13:E17)=0,0,"")</f>
        <v/>
      </c>
      <c r="F11" s="38"/>
      <c r="G11" s="39"/>
    </row>
    <row r="12" spans="1:9" x14ac:dyDescent="0.3">
      <c r="E12" s="36" t="str">
        <f>IF(SUM(E13:E17)=0,0,"")</f>
        <v/>
      </c>
      <c r="F12" s="36"/>
      <c r="G12" s="36"/>
    </row>
    <row r="13" spans="1:9" ht="52" x14ac:dyDescent="0.3">
      <c r="B13" s="9" t="s">
        <v>74</v>
      </c>
      <c r="C13" s="12" t="s">
        <v>10</v>
      </c>
      <c r="D13" s="14" t="s">
        <v>94</v>
      </c>
      <c r="E13" s="10">
        <v>56</v>
      </c>
      <c r="F13" s="10"/>
      <c r="G13" s="10" t="str">
        <f t="shared" ref="G13:G15" si="2">IF(F13="","",E13*F13)</f>
        <v/>
      </c>
      <c r="I13" s="100">
        <v>20.16</v>
      </c>
    </row>
    <row r="14" spans="1:9" ht="52" x14ac:dyDescent="0.3">
      <c r="B14" s="9" t="s">
        <v>75</v>
      </c>
      <c r="C14" s="12" t="s">
        <v>10</v>
      </c>
      <c r="D14" s="14" t="s">
        <v>194</v>
      </c>
      <c r="E14" s="10">
        <v>52</v>
      </c>
      <c r="F14" s="10"/>
      <c r="G14" s="10" t="str">
        <f t="shared" si="2"/>
        <v/>
      </c>
      <c r="I14" s="100">
        <v>40.659999999999997</v>
      </c>
    </row>
    <row r="15" spans="1:9" ht="52" x14ac:dyDescent="0.3">
      <c r="B15" s="9" t="s">
        <v>76</v>
      </c>
      <c r="C15" s="12" t="s">
        <v>10</v>
      </c>
      <c r="D15" s="14" t="s">
        <v>255</v>
      </c>
      <c r="E15" s="10">
        <v>239</v>
      </c>
      <c r="F15" s="10"/>
      <c r="G15" s="10" t="str">
        <f t="shared" si="2"/>
        <v/>
      </c>
      <c r="I15" s="100">
        <v>65.02</v>
      </c>
    </row>
    <row r="16" spans="1:9" x14ac:dyDescent="0.3">
      <c r="B16" s="9" t="s">
        <v>77</v>
      </c>
      <c r="C16" s="12" t="s">
        <v>10</v>
      </c>
      <c r="D16" s="14" t="s">
        <v>78</v>
      </c>
      <c r="E16" s="10">
        <f>+E14+E15</f>
        <v>291</v>
      </c>
      <c r="F16" s="10"/>
      <c r="G16" s="10" t="str">
        <f t="shared" ref="G16:G19" si="3">IF(F16="","",E16*F16)</f>
        <v/>
      </c>
      <c r="I16" s="100">
        <v>3.6</v>
      </c>
    </row>
    <row r="17" spans="1:9" x14ac:dyDescent="0.3">
      <c r="B17" s="9" t="s">
        <v>79</v>
      </c>
      <c r="C17" s="12" t="s">
        <v>10</v>
      </c>
      <c r="D17" s="14" t="s">
        <v>80</v>
      </c>
      <c r="E17" s="10">
        <f>+E16+E18+E19</f>
        <v>390</v>
      </c>
      <c r="F17" s="10"/>
      <c r="G17" s="10" t="str">
        <f t="shared" si="3"/>
        <v/>
      </c>
      <c r="I17" s="99">
        <v>1.04</v>
      </c>
    </row>
    <row r="18" spans="1:9" ht="52" x14ac:dyDescent="0.3">
      <c r="B18" s="9" t="s">
        <v>253</v>
      </c>
      <c r="C18" s="12" t="s">
        <v>10</v>
      </c>
      <c r="D18" s="14" t="s">
        <v>185</v>
      </c>
      <c r="E18" s="10">
        <v>57</v>
      </c>
      <c r="F18" s="10"/>
      <c r="G18" s="10" t="str">
        <f t="shared" si="3"/>
        <v/>
      </c>
      <c r="I18" s="2"/>
    </row>
    <row r="19" spans="1:9" ht="52" x14ac:dyDescent="0.3">
      <c r="B19" s="9" t="s">
        <v>254</v>
      </c>
      <c r="C19" s="12" t="s">
        <v>10</v>
      </c>
      <c r="D19" s="14" t="s">
        <v>186</v>
      </c>
      <c r="E19" s="10">
        <v>42</v>
      </c>
      <c r="F19" s="10"/>
      <c r="G19" s="10" t="str">
        <f t="shared" si="3"/>
        <v/>
      </c>
      <c r="I19" s="2"/>
    </row>
    <row r="20" spans="1:9" s="113" customFormat="1" ht="65" x14ac:dyDescent="0.3">
      <c r="A20" s="109"/>
      <c r="B20" s="110" t="s">
        <v>249</v>
      </c>
      <c r="C20" s="111" t="s">
        <v>12</v>
      </c>
      <c r="D20" s="108" t="s">
        <v>248</v>
      </c>
      <c r="E20" s="135">
        <v>199</v>
      </c>
      <c r="F20" s="112"/>
      <c r="G20" s="112" t="str">
        <f t="shared" ref="G20" si="4">IF(F20="","",E20*F20)</f>
        <v/>
      </c>
    </row>
    <row r="21" spans="1:9" s="113" customFormat="1" ht="52" x14ac:dyDescent="0.3">
      <c r="A21" s="109"/>
      <c r="B21" s="110" t="s">
        <v>250</v>
      </c>
      <c r="C21" s="111" t="s">
        <v>12</v>
      </c>
      <c r="D21" s="108" t="s">
        <v>188</v>
      </c>
      <c r="E21" s="135">
        <v>325</v>
      </c>
      <c r="F21" s="112"/>
      <c r="G21" s="112" t="str">
        <f t="shared" ref="G21" si="5">IF(F21="","",E21*F21)</f>
        <v/>
      </c>
    </row>
    <row r="22" spans="1:9" x14ac:dyDescent="0.3">
      <c r="B22" s="125"/>
      <c r="C22" s="127"/>
      <c r="D22" s="128"/>
      <c r="E22" s="126"/>
      <c r="F22" s="126"/>
      <c r="G22" s="126"/>
      <c r="I22" s="2"/>
    </row>
    <row r="23" spans="1:9" ht="21.25" customHeight="1" x14ac:dyDescent="0.35">
      <c r="B23" s="157" t="s">
        <v>81</v>
      </c>
      <c r="C23" s="158"/>
      <c r="D23" s="158"/>
      <c r="E23" s="38" t="str">
        <f>IF(SUM(E25:E29)=0,0,"")</f>
        <v/>
      </c>
      <c r="F23" s="38"/>
      <c r="G23" s="39"/>
    </row>
    <row r="24" spans="1:9" ht="21.25" customHeight="1" x14ac:dyDescent="0.35">
      <c r="B24" s="133"/>
      <c r="C24" s="133"/>
      <c r="D24" s="133"/>
      <c r="E24" s="134"/>
      <c r="F24" s="134"/>
      <c r="G24" s="134"/>
      <c r="I24" s="132"/>
    </row>
    <row r="25" spans="1:9" ht="52" x14ac:dyDescent="0.3">
      <c r="B25" s="9" t="s">
        <v>82</v>
      </c>
      <c r="C25" s="12" t="s">
        <v>4</v>
      </c>
      <c r="D25" s="14" t="s">
        <v>183</v>
      </c>
      <c r="E25" s="10">
        <v>19</v>
      </c>
      <c r="F25" s="10"/>
      <c r="G25" s="10" t="str">
        <f t="shared" ref="G25:G26" si="6">IF(F25="","",E25*F25)</f>
        <v/>
      </c>
      <c r="I25" s="101">
        <v>177</v>
      </c>
    </row>
    <row r="26" spans="1:9" ht="39" x14ac:dyDescent="0.3">
      <c r="B26" s="9" t="s">
        <v>83</v>
      </c>
      <c r="C26" s="12" t="s">
        <v>4</v>
      </c>
      <c r="D26" s="14" t="s">
        <v>95</v>
      </c>
      <c r="E26" s="10">
        <v>13</v>
      </c>
      <c r="F26" s="10"/>
      <c r="G26" s="10" t="str">
        <f t="shared" si="6"/>
        <v/>
      </c>
      <c r="I26" s="33">
        <v>0</v>
      </c>
    </row>
    <row r="27" spans="1:9" ht="26" x14ac:dyDescent="0.3">
      <c r="B27" s="9" t="s">
        <v>84</v>
      </c>
      <c r="C27" s="12" t="s">
        <v>4</v>
      </c>
      <c r="D27" s="74" t="s">
        <v>85</v>
      </c>
      <c r="E27" s="10">
        <v>13</v>
      </c>
      <c r="F27" s="10"/>
      <c r="G27" s="10" t="str">
        <f t="shared" ref="G27" si="7">IF(F27="","",E27*F27)</f>
        <v/>
      </c>
      <c r="I27" s="101">
        <v>340.2</v>
      </c>
    </row>
    <row r="28" spans="1:9" ht="39" x14ac:dyDescent="0.3">
      <c r="B28" s="9" t="s">
        <v>86</v>
      </c>
      <c r="C28" s="12" t="s">
        <v>4</v>
      </c>
      <c r="D28" s="74" t="s">
        <v>87</v>
      </c>
      <c r="E28" s="10">
        <v>6</v>
      </c>
      <c r="F28" s="10"/>
      <c r="G28" s="10" t="str">
        <f t="shared" ref="G28" si="8">IF(F28="","",E28*F28)</f>
        <v/>
      </c>
      <c r="I28" s="101">
        <v>168.8</v>
      </c>
    </row>
    <row r="29" spans="1:9" ht="39" x14ac:dyDescent="0.3">
      <c r="B29" s="9" t="s">
        <v>88</v>
      </c>
      <c r="C29" s="12" t="s">
        <v>4</v>
      </c>
      <c r="D29" s="74" t="s">
        <v>193</v>
      </c>
      <c r="E29" s="10">
        <v>13</v>
      </c>
      <c r="F29" s="10"/>
      <c r="G29" s="10" t="str">
        <f t="shared" ref="G29" si="9">IF(F29="","",E29*F29)</f>
        <v/>
      </c>
      <c r="I29" s="101">
        <v>289</v>
      </c>
    </row>
    <row r="30" spans="1:9" ht="39" x14ac:dyDescent="0.3">
      <c r="B30" s="9" t="s">
        <v>174</v>
      </c>
      <c r="C30" s="12" t="s">
        <v>4</v>
      </c>
      <c r="D30" s="14" t="s">
        <v>177</v>
      </c>
      <c r="E30" s="10">
        <v>12</v>
      </c>
      <c r="F30" s="10"/>
      <c r="G30" s="10" t="str">
        <f t="shared" ref="G30:G31" si="10">IF(F30="","",E30*F30)</f>
        <v/>
      </c>
      <c r="I30" s="33">
        <v>0</v>
      </c>
    </row>
    <row r="31" spans="1:9" ht="39" x14ac:dyDescent="0.3">
      <c r="B31" s="9" t="s">
        <v>174</v>
      </c>
      <c r="C31" s="12" t="s">
        <v>4</v>
      </c>
      <c r="D31" s="14" t="s">
        <v>178</v>
      </c>
      <c r="E31" s="10">
        <v>15</v>
      </c>
      <c r="F31" s="10"/>
      <c r="G31" s="10" t="str">
        <f t="shared" si="10"/>
        <v/>
      </c>
      <c r="I31" s="2"/>
    </row>
    <row r="32" spans="1:9" x14ac:dyDescent="0.3">
      <c r="E32" s="36" t="str">
        <f>IF(SUM(E35:E36)=0,0,"")</f>
        <v/>
      </c>
      <c r="F32" s="36"/>
      <c r="G32" s="36"/>
    </row>
    <row r="33" spans="2:9" ht="21.25" customHeight="1" x14ac:dyDescent="0.35">
      <c r="B33" s="157" t="s">
        <v>89</v>
      </c>
      <c r="C33" s="158"/>
      <c r="D33" s="158"/>
      <c r="E33" s="38" t="str">
        <f>IF(SUM(E35:E36)=0,0,"")</f>
        <v/>
      </c>
      <c r="F33" s="38"/>
      <c r="G33" s="39"/>
    </row>
    <row r="34" spans="2:9" x14ac:dyDescent="0.3">
      <c r="E34" s="36" t="str">
        <f>IF(SUM(E35:E36)=0,0,"")</f>
        <v/>
      </c>
      <c r="F34" s="36"/>
      <c r="G34" s="36"/>
    </row>
    <row r="35" spans="2:9" ht="39" x14ac:dyDescent="0.3">
      <c r="B35" s="9" t="s">
        <v>90</v>
      </c>
      <c r="C35" s="12" t="s">
        <v>10</v>
      </c>
      <c r="D35" s="14" t="s">
        <v>244</v>
      </c>
      <c r="E35" s="10">
        <v>40</v>
      </c>
      <c r="F35" s="10"/>
      <c r="G35" s="10" t="str">
        <f t="shared" ref="G35" si="11">IF(F35="","",E35*F35)</f>
        <v/>
      </c>
      <c r="I35" s="32">
        <v>0</v>
      </c>
    </row>
    <row r="36" spans="2:9" ht="52" x14ac:dyDescent="0.3">
      <c r="B36" s="9" t="s">
        <v>91</v>
      </c>
      <c r="C36" s="12" t="s">
        <v>4</v>
      </c>
      <c r="D36" s="14" t="s">
        <v>96</v>
      </c>
      <c r="E36" s="10">
        <v>1</v>
      </c>
      <c r="F36" s="10"/>
      <c r="G36" s="10" t="str">
        <f t="shared" ref="G36" si="12">IF(F36="","",E36*F36)</f>
        <v/>
      </c>
      <c r="I36" s="99">
        <v>120</v>
      </c>
    </row>
    <row r="37" spans="2:9" ht="13.5" thickBot="1" x14ac:dyDescent="0.35">
      <c r="B37" s="125"/>
      <c r="C37" s="127"/>
      <c r="D37" s="128"/>
      <c r="E37" s="126"/>
      <c r="F37" s="126"/>
      <c r="G37" s="126"/>
      <c r="I37" s="2"/>
    </row>
    <row r="38" spans="2:9" ht="16" thickBot="1" x14ac:dyDescent="0.35">
      <c r="D38" s="23" t="s">
        <v>97</v>
      </c>
      <c r="E38" s="24"/>
      <c r="F38" s="159" t="str">
        <f>IF(SUM(G5:G36)=0,"",SUM(G5:G36))</f>
        <v/>
      </c>
      <c r="G38" s="160"/>
    </row>
  </sheetData>
  <sheetProtection selectLockedCells="1" selectUnlockedCells="1"/>
  <autoFilter ref="E1:G38" xr:uid="{00000000-0009-0000-0000-000004000000}">
    <filterColumn colId="0">
      <filters blank="1">
        <filter val="1,00"/>
        <filter val="12,00"/>
        <filter val="13,00"/>
        <filter val="15,00"/>
        <filter val="150,00"/>
        <filter val="151,00"/>
        <filter val="175,00"/>
        <filter val="178,00"/>
        <filter val="19,00"/>
        <filter val="3,00"/>
        <filter val="42,00"/>
        <filter val="52,00"/>
        <filter val="56,00"/>
        <filter val="57,00"/>
        <filter val="6,00"/>
        <filter val="79,00"/>
        <filter val="količina"/>
      </filters>
    </filterColumn>
  </autoFilter>
  <dataConsolidate/>
  <mergeCells count="6">
    <mergeCell ref="B4:G4"/>
    <mergeCell ref="F38:G38"/>
    <mergeCell ref="B6:D6"/>
    <mergeCell ref="B11:D11"/>
    <mergeCell ref="B23:D23"/>
    <mergeCell ref="B33:D33"/>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filterMode="1">
    <tabColor rgb="FF002060"/>
  </sheetPr>
  <dimension ref="A1:I29"/>
  <sheetViews>
    <sheetView view="pageBreakPreview" zoomScale="115" zoomScaleNormal="145" zoomScaleSheetLayoutView="115" zoomScalePageLayoutView="120" workbookViewId="0">
      <selection activeCell="F16" sqref="F16"/>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6" t="s">
        <v>101</v>
      </c>
      <c r="C4" s="156"/>
      <c r="D4" s="156"/>
      <c r="E4" s="156"/>
      <c r="F4" s="156"/>
      <c r="G4" s="156"/>
    </row>
    <row r="5" spans="1:9" ht="12.75" customHeight="1" x14ac:dyDescent="0.3">
      <c r="B5" s="25"/>
      <c r="C5" s="25"/>
      <c r="D5" s="25"/>
      <c r="E5" s="41" t="str">
        <f>IF(SUM(E8:E12)=0,0,"")</f>
        <v/>
      </c>
      <c r="F5" s="41"/>
      <c r="G5" s="41"/>
    </row>
    <row r="6" spans="1:9" ht="21.25" customHeight="1" x14ac:dyDescent="0.35">
      <c r="B6" s="157" t="s">
        <v>102</v>
      </c>
      <c r="C6" s="158"/>
      <c r="D6" s="158"/>
      <c r="E6" s="38" t="str">
        <f>IF(SUM(E8:E12)=0,0,"")</f>
        <v/>
      </c>
      <c r="F6" s="38"/>
      <c r="G6" s="39"/>
    </row>
    <row r="7" spans="1:9" x14ac:dyDescent="0.3">
      <c r="E7" s="42" t="str">
        <f>IF(SUM(E8:E12)=0,0,"")</f>
        <v/>
      </c>
      <c r="F7" s="42"/>
      <c r="G7" s="42"/>
    </row>
    <row r="8" spans="1:9" ht="39" x14ac:dyDescent="0.3">
      <c r="B8" s="9" t="s">
        <v>103</v>
      </c>
      <c r="C8" s="12" t="s">
        <v>4</v>
      </c>
      <c r="D8" s="14" t="s">
        <v>122</v>
      </c>
      <c r="E8" s="10">
        <v>19</v>
      </c>
      <c r="F8" s="10"/>
      <c r="G8" s="10" t="str">
        <f t="shared" ref="G8:G9" si="0">IF(F8="","",E8*F8)</f>
        <v/>
      </c>
      <c r="I8" s="19">
        <v>30</v>
      </c>
    </row>
    <row r="9" spans="1:9" ht="26" x14ac:dyDescent="0.3">
      <c r="B9" s="9" t="s">
        <v>104</v>
      </c>
      <c r="C9" s="12" t="s">
        <v>4</v>
      </c>
      <c r="D9" s="14" t="s">
        <v>105</v>
      </c>
      <c r="E9" s="10">
        <v>19</v>
      </c>
      <c r="F9" s="10"/>
      <c r="G9" s="10" t="str">
        <f t="shared" si="0"/>
        <v/>
      </c>
      <c r="I9" s="19">
        <v>35</v>
      </c>
    </row>
    <row r="10" spans="1:9" ht="52" x14ac:dyDescent="0.3">
      <c r="B10" s="9" t="s">
        <v>106</v>
      </c>
      <c r="C10" s="12" t="s">
        <v>4</v>
      </c>
      <c r="D10" s="14" t="s">
        <v>123</v>
      </c>
      <c r="E10" s="10">
        <v>5</v>
      </c>
      <c r="F10" s="10"/>
      <c r="G10" s="10" t="str">
        <f t="shared" ref="G10" si="1">IF(F10="","",E10*F10)</f>
        <v/>
      </c>
      <c r="I10" s="19">
        <v>125</v>
      </c>
    </row>
    <row r="11" spans="1:9" ht="52" x14ac:dyDescent="0.3">
      <c r="B11" s="9" t="s">
        <v>107</v>
      </c>
      <c r="C11" s="12" t="s">
        <v>4</v>
      </c>
      <c r="D11" s="14" t="s">
        <v>124</v>
      </c>
      <c r="E11" s="10">
        <v>5</v>
      </c>
      <c r="F11" s="10"/>
      <c r="G11" s="10" t="str">
        <f t="shared" ref="G11:G12" si="2">IF(F11="","",E11*F11)</f>
        <v/>
      </c>
      <c r="I11" s="19">
        <v>105</v>
      </c>
    </row>
    <row r="12" spans="1:9" ht="52" x14ac:dyDescent="0.3">
      <c r="B12" s="9" t="s">
        <v>108</v>
      </c>
      <c r="C12" s="12" t="s">
        <v>4</v>
      </c>
      <c r="D12" s="14" t="s">
        <v>170</v>
      </c>
      <c r="E12" s="10">
        <v>9</v>
      </c>
      <c r="F12" s="10"/>
      <c r="G12" s="10" t="str">
        <f t="shared" si="2"/>
        <v/>
      </c>
      <c r="I12" s="19">
        <v>125</v>
      </c>
    </row>
    <row r="13" spans="1:9" x14ac:dyDescent="0.3">
      <c r="E13" s="36" t="str">
        <f>IF(SUM(E16:E22)=0,0,"")</f>
        <v/>
      </c>
      <c r="F13" s="36"/>
      <c r="G13" s="36"/>
    </row>
    <row r="14" spans="1:9" ht="21.25" customHeight="1" x14ac:dyDescent="0.35">
      <c r="B14" s="157" t="s">
        <v>109</v>
      </c>
      <c r="C14" s="158"/>
      <c r="D14" s="158"/>
      <c r="E14" s="38" t="str">
        <f>IF(SUM(E16:E22)=0,0,"")</f>
        <v/>
      </c>
      <c r="F14" s="38"/>
      <c r="G14" s="39"/>
    </row>
    <row r="15" spans="1:9" x14ac:dyDescent="0.3">
      <c r="E15" s="36" t="str">
        <f>IF(SUM(E16:E22)=0,0,"")</f>
        <v/>
      </c>
      <c r="F15" s="36"/>
      <c r="G15" s="36"/>
    </row>
    <row r="16" spans="1:9" ht="65" x14ac:dyDescent="0.3">
      <c r="B16" s="9" t="s">
        <v>110</v>
      </c>
      <c r="C16" s="12" t="s">
        <v>10</v>
      </c>
      <c r="D16" s="14" t="s">
        <v>125</v>
      </c>
      <c r="E16" s="10">
        <v>500</v>
      </c>
      <c r="F16" s="10"/>
      <c r="G16" s="10" t="str">
        <f t="shared" ref="G16:G19" si="3">IF(F16="","",E16*F16)</f>
        <v/>
      </c>
      <c r="I16" s="19">
        <v>0</v>
      </c>
    </row>
    <row r="17" spans="2:9" ht="65" x14ac:dyDescent="0.3">
      <c r="B17" s="9" t="s">
        <v>111</v>
      </c>
      <c r="C17" s="12" t="s">
        <v>10</v>
      </c>
      <c r="D17" s="14" t="s">
        <v>169</v>
      </c>
      <c r="E17" s="10">
        <v>15</v>
      </c>
      <c r="F17" s="10"/>
      <c r="G17" s="10" t="str">
        <f t="shared" si="3"/>
        <v/>
      </c>
      <c r="I17" s="19">
        <v>2.5</v>
      </c>
    </row>
    <row r="18" spans="2:9" ht="65" x14ac:dyDescent="0.3">
      <c r="B18" s="9" t="s">
        <v>112</v>
      </c>
      <c r="C18" s="12" t="s">
        <v>6</v>
      </c>
      <c r="D18" s="14" t="s">
        <v>126</v>
      </c>
      <c r="E18" s="10">
        <v>20</v>
      </c>
      <c r="F18" s="10"/>
      <c r="G18" s="10" t="str">
        <f t="shared" si="3"/>
        <v/>
      </c>
      <c r="I18" s="19">
        <v>2.5</v>
      </c>
    </row>
    <row r="19" spans="2:9" ht="52" x14ac:dyDescent="0.3">
      <c r="B19" s="9" t="s">
        <v>113</v>
      </c>
      <c r="C19" s="12" t="s">
        <v>6</v>
      </c>
      <c r="D19" s="14" t="s">
        <v>114</v>
      </c>
      <c r="E19" s="10">
        <v>45</v>
      </c>
      <c r="F19" s="10"/>
      <c r="G19" s="10" t="str">
        <f t="shared" si="3"/>
        <v/>
      </c>
      <c r="I19" s="19">
        <v>15</v>
      </c>
    </row>
    <row r="20" spans="2:9" ht="52" x14ac:dyDescent="0.3">
      <c r="B20" s="9" t="s">
        <v>115</v>
      </c>
      <c r="C20" s="12" t="s">
        <v>6</v>
      </c>
      <c r="D20" s="14" t="s">
        <v>116</v>
      </c>
      <c r="E20" s="10">
        <f>0.3*8*4</f>
        <v>9.6</v>
      </c>
      <c r="F20" s="10"/>
      <c r="G20" s="10" t="str">
        <f t="shared" ref="G20:G22" si="4">IF(F20="","",E20*F20)</f>
        <v/>
      </c>
      <c r="I20" s="19">
        <v>0</v>
      </c>
    </row>
    <row r="21" spans="2:9" ht="52" x14ac:dyDescent="0.3">
      <c r="B21" s="9" t="s">
        <v>117</v>
      </c>
      <c r="C21" s="12" t="s">
        <v>6</v>
      </c>
      <c r="D21" s="14" t="s">
        <v>118</v>
      </c>
      <c r="E21" s="10">
        <f>0.5*2.75*2</f>
        <v>2.75</v>
      </c>
      <c r="F21" s="10"/>
      <c r="G21" s="10" t="str">
        <f t="shared" si="4"/>
        <v/>
      </c>
      <c r="I21" s="19">
        <v>0</v>
      </c>
    </row>
    <row r="22" spans="2:9" ht="52" x14ac:dyDescent="0.3">
      <c r="B22" s="9" t="s">
        <v>119</v>
      </c>
      <c r="C22" s="12" t="s">
        <v>6</v>
      </c>
      <c r="D22" s="14" t="s">
        <v>120</v>
      </c>
      <c r="E22" s="10">
        <v>4</v>
      </c>
      <c r="F22" s="10"/>
      <c r="G22" s="10" t="str">
        <f t="shared" si="4"/>
        <v/>
      </c>
      <c r="I22" s="19">
        <v>0</v>
      </c>
    </row>
    <row r="23" spans="2:9" x14ac:dyDescent="0.3">
      <c r="E23" s="36"/>
      <c r="F23" s="36"/>
      <c r="G23" s="36"/>
    </row>
    <row r="24" spans="2:9" x14ac:dyDescent="0.3">
      <c r="E24" s="36" t="str">
        <f>IF(SUM(E27:E27)=0,0,"")</f>
        <v/>
      </c>
      <c r="F24" s="36"/>
      <c r="G24" s="36"/>
    </row>
    <row r="25" spans="2:9" ht="21.25" customHeight="1" x14ac:dyDescent="0.35">
      <c r="B25" s="157" t="s">
        <v>121</v>
      </c>
      <c r="C25" s="158"/>
      <c r="D25" s="158"/>
      <c r="E25" s="38" t="str">
        <f>IF(SUM(E27:E27)=0,0,"")</f>
        <v/>
      </c>
      <c r="F25" s="38"/>
      <c r="G25" s="39"/>
    </row>
    <row r="26" spans="2:9" x14ac:dyDescent="0.3">
      <c r="E26" s="36" t="str">
        <f>IF(SUM(E27:E27)=0,0,"")</f>
        <v/>
      </c>
      <c r="F26" s="36"/>
      <c r="G26" s="36"/>
    </row>
    <row r="27" spans="2:9" x14ac:dyDescent="0.3">
      <c r="B27" s="9" t="s">
        <v>175</v>
      </c>
      <c r="C27" s="12" t="s">
        <v>4</v>
      </c>
      <c r="D27" s="14" t="s">
        <v>240</v>
      </c>
      <c r="E27" s="10">
        <v>1</v>
      </c>
      <c r="F27" s="10"/>
      <c r="G27" s="10" t="str">
        <f t="shared" ref="G27" si="5">IF(F27="","",E27*F27)</f>
        <v/>
      </c>
      <c r="I27" s="19">
        <v>0</v>
      </c>
    </row>
    <row r="28" spans="2:9" ht="13.5" thickBot="1" x14ac:dyDescent="0.35">
      <c r="B28" s="125"/>
      <c r="C28" s="127"/>
      <c r="D28" s="128"/>
      <c r="E28" s="126"/>
      <c r="F28" s="126"/>
      <c r="G28" s="126"/>
      <c r="I28" s="2"/>
    </row>
    <row r="29" spans="2:9" ht="16" thickBot="1" x14ac:dyDescent="0.35">
      <c r="D29" s="23" t="s">
        <v>100</v>
      </c>
      <c r="E29" s="24"/>
      <c r="F29" s="159" t="str">
        <f>IF(SUM(G8:G27)=0,"",SUM(G8:G27))</f>
        <v/>
      </c>
      <c r="G29" s="160"/>
    </row>
  </sheetData>
  <sheetProtection selectLockedCells="1" selectUnlockedCells="1"/>
  <autoFilter ref="E1:G29" xr:uid="{00000000-0009-0000-0000-000006000000}">
    <filterColumn colId="0">
      <filters blank="1">
        <filter val="1,00"/>
        <filter val="15,00"/>
        <filter val="19,00"/>
        <filter val="2,75"/>
        <filter val="20,00"/>
        <filter val="4,00"/>
        <filter val="45,00"/>
        <filter val="5,00"/>
        <filter val="500,00"/>
        <filter val="9,00"/>
        <filter val="9,60"/>
        <filter val="količina"/>
      </filters>
    </filterColumn>
  </autoFilter>
  <dataConsolidate/>
  <mergeCells count="5">
    <mergeCell ref="B25:D25"/>
    <mergeCell ref="F29:G29"/>
    <mergeCell ref="B4:G4"/>
    <mergeCell ref="B6:D6"/>
    <mergeCell ref="B14:D14"/>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filterMode="1"/>
  <dimension ref="A1:I29"/>
  <sheetViews>
    <sheetView view="pageBreakPreview" zoomScaleNormal="100" zoomScaleSheetLayoutView="100" zoomScalePageLayoutView="120" workbookViewId="0">
      <selection activeCell="F9" sqref="F9"/>
    </sheetView>
  </sheetViews>
  <sheetFormatPr defaultColWidth="9.1796875" defaultRowHeight="13" x14ac:dyDescent="0.3"/>
  <cols>
    <col min="1" max="1" width="2.1796875" style="3" customWidth="1"/>
    <col min="2" max="2" width="6.26953125" style="1" customWidth="1"/>
    <col min="3" max="3" width="5.54296875" style="11" customWidth="1"/>
    <col min="4" max="4" width="37.90625" style="15" customWidth="1"/>
    <col min="5" max="5" width="9.1796875" style="8"/>
    <col min="6" max="6" width="10.2695312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6" t="s">
        <v>128</v>
      </c>
      <c r="C4" s="156"/>
      <c r="D4" s="156"/>
      <c r="E4" s="156"/>
      <c r="F4" s="156"/>
      <c r="G4" s="156"/>
    </row>
    <row r="5" spans="1:9" ht="15.5" x14ac:dyDescent="0.3">
      <c r="B5" s="142"/>
      <c r="C5" s="142"/>
      <c r="D5" s="142"/>
      <c r="E5" s="142"/>
      <c r="F5" s="142"/>
      <c r="G5" s="142"/>
    </row>
    <row r="6" spans="1:9" x14ac:dyDescent="0.3">
      <c r="B6" s="9" t="s">
        <v>242</v>
      </c>
      <c r="C6" s="12" t="s">
        <v>4</v>
      </c>
      <c r="D6" s="14" t="s">
        <v>243</v>
      </c>
      <c r="E6" s="10">
        <v>1</v>
      </c>
      <c r="F6" s="10"/>
      <c r="G6" s="10" t="str">
        <f>IF(F6="","",E6*F6)</f>
        <v/>
      </c>
      <c r="I6" s="2"/>
    </row>
    <row r="7" spans="1:9" x14ac:dyDescent="0.3">
      <c r="B7" s="125"/>
      <c r="C7" s="127"/>
      <c r="D7" s="128"/>
      <c r="E7" s="126"/>
      <c r="F7" s="126"/>
      <c r="G7" s="126"/>
      <c r="I7" s="2"/>
    </row>
    <row r="8" spans="1:9" ht="14.5" x14ac:dyDescent="0.35">
      <c r="B8" s="157" t="s">
        <v>129</v>
      </c>
      <c r="C8" s="158"/>
      <c r="D8" s="158"/>
      <c r="E8" s="38" t="str">
        <f>IF(SUM(E10:E12)=0,0,"")</f>
        <v/>
      </c>
      <c r="F8" s="38"/>
      <c r="G8" s="39"/>
    </row>
    <row r="9" spans="1:9" x14ac:dyDescent="0.3">
      <c r="E9" s="42" t="str">
        <f>IF(SUM(E10:E12)=0,0,"")</f>
        <v/>
      </c>
      <c r="F9" s="42"/>
      <c r="G9" s="42"/>
    </row>
    <row r="10" spans="1:9" ht="39" x14ac:dyDescent="0.3">
      <c r="B10" s="9" t="s">
        <v>130</v>
      </c>
      <c r="C10" s="12" t="s">
        <v>189</v>
      </c>
      <c r="D10" s="14" t="s">
        <v>195</v>
      </c>
      <c r="E10" s="10">
        <v>200</v>
      </c>
      <c r="F10" s="10"/>
      <c r="G10" s="10" t="str">
        <f>IF(F10="","",E10*F10)</f>
        <v/>
      </c>
      <c r="I10" s="19">
        <v>0</v>
      </c>
    </row>
    <row r="11" spans="1:9" x14ac:dyDescent="0.3">
      <c r="B11" s="9" t="s">
        <v>131</v>
      </c>
      <c r="C11" s="12" t="s">
        <v>4</v>
      </c>
      <c r="D11" s="14" t="s">
        <v>187</v>
      </c>
      <c r="E11" s="10">
        <v>1</v>
      </c>
      <c r="F11" s="10"/>
      <c r="G11" s="10" t="str">
        <f t="shared" ref="G11" si="0">IF(F11="","",E11*F11)</f>
        <v/>
      </c>
      <c r="I11" s="19">
        <v>0</v>
      </c>
    </row>
    <row r="12" spans="1:9" x14ac:dyDescent="0.3">
      <c r="B12" s="9" t="s">
        <v>131</v>
      </c>
      <c r="C12" s="12" t="s">
        <v>4</v>
      </c>
      <c r="D12" s="14" t="s">
        <v>241</v>
      </c>
      <c r="E12" s="10">
        <v>2</v>
      </c>
      <c r="F12" s="10"/>
      <c r="G12" s="10" t="str">
        <f t="shared" ref="G12" si="1">IF(F12="","",E12*F12)</f>
        <v/>
      </c>
      <c r="I12" s="19">
        <v>0</v>
      </c>
    </row>
    <row r="13" spans="1:9" ht="15.5" x14ac:dyDescent="0.3">
      <c r="B13" s="25"/>
      <c r="C13" s="25"/>
      <c r="D13" s="25"/>
      <c r="E13" s="41" t="str">
        <f>IF(SUM(E16:E16)=0,0,"")</f>
        <v/>
      </c>
      <c r="F13" s="41"/>
      <c r="G13" s="41"/>
    </row>
    <row r="14" spans="1:9" ht="14.5" x14ac:dyDescent="0.35">
      <c r="B14" s="157" t="s">
        <v>132</v>
      </c>
      <c r="C14" s="158"/>
      <c r="D14" s="158"/>
      <c r="E14" s="38" t="str">
        <f>IF(SUM(E16:E16)=0,0,"")</f>
        <v/>
      </c>
      <c r="F14" s="38"/>
      <c r="G14" s="39"/>
    </row>
    <row r="15" spans="1:9" x14ac:dyDescent="0.3">
      <c r="E15" s="42" t="str">
        <f>IF(SUM(E16:E16)=0,0,"")</f>
        <v/>
      </c>
      <c r="F15" s="42"/>
      <c r="G15" s="42"/>
    </row>
    <row r="16" spans="1:9" ht="39" x14ac:dyDescent="0.3">
      <c r="B16" s="9" t="s">
        <v>133</v>
      </c>
      <c r="C16" s="12" t="s">
        <v>189</v>
      </c>
      <c r="D16" s="14" t="s">
        <v>190</v>
      </c>
      <c r="E16" s="10">
        <v>100</v>
      </c>
      <c r="F16" s="10"/>
      <c r="G16" s="10" t="str">
        <f t="shared" ref="G16" si="2">IF(F16="","",E16*F16)</f>
        <v/>
      </c>
      <c r="I16" s="19">
        <v>0</v>
      </c>
    </row>
    <row r="17" spans="2:9" x14ac:dyDescent="0.3">
      <c r="E17" s="42" t="str">
        <f>IF(SUM(E20:E20)=0,0,"")</f>
        <v/>
      </c>
      <c r="F17" s="42"/>
      <c r="G17" s="42"/>
    </row>
    <row r="18" spans="2:9" ht="14.5" x14ac:dyDescent="0.35">
      <c r="B18" s="157" t="s">
        <v>134</v>
      </c>
      <c r="C18" s="158"/>
      <c r="D18" s="158"/>
      <c r="E18" s="38" t="str">
        <f>IF(SUM(E20:E20)=0,0,"")</f>
        <v/>
      </c>
      <c r="F18" s="38"/>
      <c r="G18" s="39"/>
    </row>
    <row r="19" spans="2:9" x14ac:dyDescent="0.3">
      <c r="E19" s="42" t="str">
        <f>IF(SUM(E20:E20)=0,0,"")</f>
        <v/>
      </c>
      <c r="F19" s="42"/>
      <c r="G19" s="42"/>
    </row>
    <row r="20" spans="2:9" x14ac:dyDescent="0.3">
      <c r="B20" s="9" t="s">
        <v>135</v>
      </c>
      <c r="C20" s="12" t="s">
        <v>4</v>
      </c>
      <c r="D20" s="14" t="s">
        <v>179</v>
      </c>
      <c r="E20" s="10">
        <v>2</v>
      </c>
      <c r="F20" s="10"/>
      <c r="G20" s="10" t="str">
        <f>IF(F20="","",E20*F20)</f>
        <v/>
      </c>
      <c r="I20" s="19">
        <v>0</v>
      </c>
    </row>
    <row r="21" spans="2:9" x14ac:dyDescent="0.3">
      <c r="E21" s="42" t="str">
        <f>IF(SUM(E24:E27)=0,0,"")</f>
        <v/>
      </c>
      <c r="F21" s="42"/>
      <c r="G21" s="42"/>
    </row>
    <row r="22" spans="2:9" ht="14.5" x14ac:dyDescent="0.35">
      <c r="B22" s="157" t="s">
        <v>136</v>
      </c>
      <c r="C22" s="158"/>
      <c r="D22" s="158"/>
      <c r="E22" s="38" t="str">
        <f>IF(SUM(E24:E27)=0,0,"")</f>
        <v/>
      </c>
      <c r="F22" s="38"/>
      <c r="G22" s="39"/>
    </row>
    <row r="23" spans="2:9" x14ac:dyDescent="0.3">
      <c r="E23" s="42" t="str">
        <f>IF(SUM(E24:E27)=0,0,"")</f>
        <v/>
      </c>
      <c r="F23" s="42"/>
      <c r="G23" s="42"/>
    </row>
    <row r="24" spans="2:9" x14ac:dyDescent="0.3">
      <c r="B24" s="9" t="s">
        <v>137</v>
      </c>
      <c r="C24" s="12" t="s">
        <v>138</v>
      </c>
      <c r="D24" s="14" t="s">
        <v>139</v>
      </c>
      <c r="E24" s="10">
        <v>40</v>
      </c>
      <c r="F24" s="10"/>
      <c r="G24" s="10" t="str">
        <f t="shared" ref="G24:G27" si="3">IF(F24="","",E24*F24)</f>
        <v/>
      </c>
      <c r="I24" s="19">
        <v>125</v>
      </c>
    </row>
    <row r="25" spans="2:9" x14ac:dyDescent="0.3">
      <c r="B25" s="9" t="s">
        <v>140</v>
      </c>
      <c r="C25" s="12" t="s">
        <v>138</v>
      </c>
      <c r="D25" s="14" t="s">
        <v>184</v>
      </c>
      <c r="E25" s="10">
        <v>15</v>
      </c>
      <c r="F25" s="10"/>
      <c r="G25" s="10" t="str">
        <f t="shared" si="3"/>
        <v/>
      </c>
      <c r="I25" s="19">
        <v>0</v>
      </c>
    </row>
    <row r="26" spans="2:9" x14ac:dyDescent="0.3">
      <c r="B26" s="9" t="s">
        <v>141</v>
      </c>
      <c r="C26" s="12" t="s">
        <v>138</v>
      </c>
      <c r="D26" s="14" t="s">
        <v>176</v>
      </c>
      <c r="E26" s="10">
        <v>15</v>
      </c>
      <c r="F26" s="10"/>
      <c r="G26" s="10" t="str">
        <f t="shared" si="3"/>
        <v/>
      </c>
      <c r="I26" s="19">
        <v>125</v>
      </c>
    </row>
    <row r="27" spans="2:9" ht="39" x14ac:dyDescent="0.3">
      <c r="B27" s="9" t="s">
        <v>142</v>
      </c>
      <c r="C27" s="12" t="s">
        <v>4</v>
      </c>
      <c r="D27" s="14" t="s">
        <v>171</v>
      </c>
      <c r="E27" s="10">
        <v>1</v>
      </c>
      <c r="F27" s="10"/>
      <c r="G27" s="10" t="str">
        <f t="shared" si="3"/>
        <v/>
      </c>
      <c r="I27" s="19">
        <v>167678.87850000002</v>
      </c>
    </row>
    <row r="28" spans="2:9" ht="13.5" thickBot="1" x14ac:dyDescent="0.35"/>
    <row r="29" spans="2:9" ht="16" thickBot="1" x14ac:dyDescent="0.35">
      <c r="D29" s="23" t="s">
        <v>127</v>
      </c>
      <c r="E29" s="24"/>
      <c r="F29" s="159">
        <f>SUBTOTAL(9,G6:G28)</f>
        <v>0</v>
      </c>
      <c r="G29" s="160"/>
    </row>
  </sheetData>
  <sheetProtection selectLockedCells="1" selectUnlockedCells="1"/>
  <autoFilter ref="E1:G29" xr:uid="{00000000-0009-0000-0000-000007000000}">
    <filterColumn colId="0">
      <filters blank="1">
        <filter val="1,00"/>
        <filter val="10,00"/>
        <filter val="100,00"/>
        <filter val="2,00"/>
        <filter val="200,00"/>
        <filter val="40,00"/>
        <filter val="8,00"/>
        <filter val="količina"/>
      </filters>
    </filterColumn>
  </autoFilter>
  <dataConsolidate/>
  <mergeCells count="6">
    <mergeCell ref="B22:D22"/>
    <mergeCell ref="F29:G29"/>
    <mergeCell ref="B14:D14"/>
    <mergeCell ref="B4:G4"/>
    <mergeCell ref="B8:D8"/>
    <mergeCell ref="B18:D18"/>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38</vt:i4>
      </vt:variant>
    </vt:vector>
  </HeadingPairs>
  <TitlesOfParts>
    <vt:vector size="46" baseType="lpstr">
      <vt:lpstr>REKAPITULACIJA</vt:lpstr>
      <vt:lpstr>NAVODILA</vt:lpstr>
      <vt:lpstr>1. PREDDELA</vt:lpstr>
      <vt:lpstr>2. ZEMELJSKA DELA</vt:lpstr>
      <vt:lpstr>3. VOZIŠČNE KONSTRUKCIJE</vt:lpstr>
      <vt:lpstr>4. ODVODNJAVANJE</vt:lpstr>
      <vt:lpstr>5. OPREMA CEST</vt:lpstr>
      <vt:lpstr>6. TUJE STORITVE</vt:lpstr>
      <vt:lpstr>_1.1_Geodetska_dela</vt:lpstr>
      <vt:lpstr>_1.2_Čiščenje_terena</vt:lpstr>
      <vt:lpstr>_1.3_Ostala_preddela</vt:lpstr>
      <vt:lpstr>'1. PREDDELA'!_1_preddela_1</vt:lpstr>
      <vt:lpstr>'2. ZEMELJSKA DELA'!_1_preddela_1</vt:lpstr>
      <vt:lpstr>'3. VOZIŠČNE KONSTRUKCIJE'!_1_preddela_1</vt:lpstr>
      <vt:lpstr>'4. ODVODNJAVANJE'!_1_preddela_1</vt:lpstr>
      <vt:lpstr>'5. OPREMA CEST'!_1_preddela_1</vt:lpstr>
      <vt:lpstr>'6. TUJE STORITVE'!_1_preddela_1</vt:lpstr>
      <vt:lpstr>_2.1_Izkopi</vt:lpstr>
      <vt:lpstr>_2.2_Planum_tal</vt:lpstr>
      <vt:lpstr>_2.4_Nasipi_zasipi_posteljica</vt:lpstr>
      <vt:lpstr>_2.5_Brežine_zelenice</vt:lpstr>
      <vt:lpstr>_3.1_Nosilne_plasti</vt:lpstr>
      <vt:lpstr>_3.2_Obrabne_plasti</vt:lpstr>
      <vt:lpstr>_3.5_Robni_elementi_vozišč</vt:lpstr>
      <vt:lpstr>_4.2_Drenaže</vt:lpstr>
      <vt:lpstr>_4.3_Kanalizacija</vt:lpstr>
      <vt:lpstr>_4.4_Jaški</vt:lpstr>
      <vt:lpstr>_4.5_Prepusti</vt:lpstr>
      <vt:lpstr>_6.1_Pokončna_oprema_cest</vt:lpstr>
      <vt:lpstr>_6.2_Označbe_na_voziščihž</vt:lpstr>
      <vt:lpstr>_6.6_Druga_prometna_oprema_cest</vt:lpstr>
      <vt:lpstr>_7.2_Elektroenergetski_vodi</vt:lpstr>
      <vt:lpstr>_7.3_Telekomunikacijske_naprave</vt:lpstr>
      <vt:lpstr>_7.5_Javna_razsvetljava</vt:lpstr>
      <vt:lpstr>_7.9_Preizkusi_nadzor_dokumentacija</vt:lpstr>
      <vt:lpstr>Čiščenje_terena_1.2</vt:lpstr>
      <vt:lpstr>Geodetska_dela_1.1</vt:lpstr>
      <vt:lpstr>Ostala_preddela_1.3</vt:lpstr>
      <vt:lpstr>'2. ZEMELJSKA DELA'!Področje_tiskanja</vt:lpstr>
      <vt:lpstr>REKAPITULACIJA!Področje_tiskanja</vt:lpstr>
      <vt:lpstr>'1. PREDDELA'!Tiskanje_naslovov</vt:lpstr>
      <vt:lpstr>'2. ZEMELJSKA DELA'!Tiskanje_naslovov</vt:lpstr>
      <vt:lpstr>'3. VOZIŠČNE KONSTRUKCIJE'!Tiskanje_naslovov</vt:lpstr>
      <vt:lpstr>'4. ODVODNJAVANJE'!Tiskanje_naslovov</vt:lpstr>
      <vt:lpstr>'5. OPREMA CEST'!Tiskanje_naslovov</vt:lpstr>
      <vt:lpstr>'6. TUJE STORITVE'!Tiskanje_naslovov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Marko Košir</cp:lastModifiedBy>
  <cp:lastPrinted>2018-07-12T11:53:53Z</cp:lastPrinted>
  <dcterms:created xsi:type="dcterms:W3CDTF">2010-07-30T11:24:43Z</dcterms:created>
  <dcterms:modified xsi:type="dcterms:W3CDTF">2018-08-13T10:28:13Z</dcterms:modified>
</cp:coreProperties>
</file>